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2\Zveřejnění na ÚD a WEB\NR 2022\"/>
    </mc:Choice>
  </mc:AlternateContent>
  <xr:revisionPtr revIDLastSave="0" documentId="8_{AE67BADB-ED9E-49FF-A552-C30EB4B46CA3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NR 2022" sheetId="3" r:id="rId1"/>
    <sheet name="střediska" sheetId="5" r:id="rId2"/>
    <sheet name="List2" sheetId="6" r:id="rId3"/>
  </sheets>
  <definedNames>
    <definedName name="_xlnm.Print_Area" localSheetId="0">'NR 2022'!$A$1:$AC$85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02" i="5" l="1"/>
  <c r="X24" i="3"/>
  <c r="W102" i="5"/>
  <c r="X102" i="5"/>
  <c r="V90" i="5"/>
  <c r="W90" i="5"/>
  <c r="X90" i="5"/>
  <c r="V76" i="5"/>
  <c r="W76" i="5"/>
  <c r="X76" i="5"/>
  <c r="V64" i="5"/>
  <c r="W64" i="5"/>
  <c r="X64" i="5"/>
  <c r="V50" i="5"/>
  <c r="W50" i="5"/>
  <c r="X50" i="5"/>
  <c r="V38" i="5"/>
  <c r="W38" i="5"/>
  <c r="X38" i="5"/>
  <c r="V24" i="5"/>
  <c r="W24" i="5"/>
  <c r="X24" i="5"/>
  <c r="V12" i="5"/>
  <c r="W12" i="5"/>
  <c r="X12" i="5"/>
  <c r="N102" i="5"/>
  <c r="O102" i="5"/>
  <c r="P102" i="5"/>
  <c r="R102" i="5"/>
  <c r="S102" i="5"/>
  <c r="T102" i="5"/>
  <c r="N90" i="5"/>
  <c r="O90" i="5"/>
  <c r="P90" i="5"/>
  <c r="R90" i="5"/>
  <c r="S90" i="5"/>
  <c r="T90" i="5"/>
  <c r="N76" i="5"/>
  <c r="P76" i="5"/>
  <c r="R76" i="5"/>
  <c r="T76" i="5"/>
  <c r="N64" i="5"/>
  <c r="P64" i="5"/>
  <c r="R64" i="5"/>
  <c r="S64" i="5"/>
  <c r="T64" i="5"/>
  <c r="N50" i="5"/>
  <c r="O50" i="5"/>
  <c r="P50" i="5"/>
  <c r="R50" i="5"/>
  <c r="S50" i="5"/>
  <c r="T50" i="5"/>
  <c r="N38" i="5"/>
  <c r="O38" i="5"/>
  <c r="P38" i="5"/>
  <c r="R38" i="5"/>
  <c r="S38" i="5"/>
  <c r="T38" i="5"/>
  <c r="N24" i="5"/>
  <c r="O24" i="5"/>
  <c r="P24" i="5"/>
  <c r="R24" i="5"/>
  <c r="S24" i="5"/>
  <c r="T24" i="5"/>
  <c r="N12" i="5"/>
  <c r="O12" i="5"/>
  <c r="P12" i="5"/>
  <c r="R12" i="5"/>
  <c r="S12" i="5"/>
  <c r="T12" i="5"/>
  <c r="K102" i="5"/>
  <c r="J102" i="5"/>
  <c r="L102" i="5"/>
  <c r="J90" i="5"/>
  <c r="K90" i="5"/>
  <c r="L90" i="5"/>
  <c r="J50" i="5"/>
  <c r="K50" i="5"/>
  <c r="L50" i="5"/>
  <c r="L38" i="5"/>
  <c r="K38" i="5"/>
  <c r="J38" i="5"/>
  <c r="L12" i="5"/>
  <c r="J76" i="5"/>
  <c r="K76" i="5"/>
  <c r="L76" i="5"/>
  <c r="J64" i="5"/>
  <c r="K64" i="5"/>
  <c r="L64" i="5"/>
  <c r="L24" i="5"/>
  <c r="K24" i="5"/>
  <c r="J24" i="5"/>
  <c r="J12" i="5"/>
  <c r="K12" i="5"/>
  <c r="G104" i="5"/>
  <c r="G101" i="5"/>
  <c r="H100" i="5"/>
  <c r="G100" i="5"/>
  <c r="G99" i="5"/>
  <c r="H98" i="5"/>
  <c r="G98" i="5"/>
  <c r="H97" i="5"/>
  <c r="G97" i="5"/>
  <c r="G96" i="5"/>
  <c r="G95" i="5"/>
  <c r="H94" i="5"/>
  <c r="G94" i="5"/>
  <c r="H93" i="5"/>
  <c r="G93" i="5"/>
  <c r="G92" i="5"/>
  <c r="H89" i="5"/>
  <c r="G89" i="5"/>
  <c r="H88" i="5"/>
  <c r="G88" i="5"/>
  <c r="H87" i="5"/>
  <c r="G87" i="5"/>
  <c r="H86" i="5"/>
  <c r="G86" i="5"/>
  <c r="H85" i="5"/>
  <c r="G85" i="5"/>
  <c r="H84" i="5"/>
  <c r="G84" i="5"/>
  <c r="F78" i="5"/>
  <c r="G77" i="5"/>
  <c r="G79" i="5" s="1"/>
  <c r="F75" i="5"/>
  <c r="F74" i="5"/>
  <c r="F73" i="5"/>
  <c r="F72" i="5"/>
  <c r="F71" i="5"/>
  <c r="F70" i="5"/>
  <c r="H69" i="5"/>
  <c r="F68" i="5"/>
  <c r="F67" i="5"/>
  <c r="F66" i="5"/>
  <c r="F63" i="5"/>
  <c r="F62" i="5"/>
  <c r="F61" i="5"/>
  <c r="F60" i="5"/>
  <c r="F59" i="5"/>
  <c r="F58" i="5"/>
  <c r="H57" i="5"/>
  <c r="H52" i="5"/>
  <c r="H104" i="5" s="1"/>
  <c r="H49" i="5"/>
  <c r="F49" i="5" s="1"/>
  <c r="F48" i="5"/>
  <c r="H47" i="5"/>
  <c r="H99" i="5" s="1"/>
  <c r="F46" i="5"/>
  <c r="F45" i="5"/>
  <c r="H44" i="5"/>
  <c r="H96" i="5" s="1"/>
  <c r="H43" i="5"/>
  <c r="F43" i="5" s="1"/>
  <c r="F42" i="5"/>
  <c r="F41" i="5"/>
  <c r="H40" i="5"/>
  <c r="H92" i="5" s="1"/>
  <c r="F40" i="5"/>
  <c r="G39" i="5"/>
  <c r="F37" i="5"/>
  <c r="F36" i="5"/>
  <c r="F35" i="5"/>
  <c r="F34" i="5"/>
  <c r="F33" i="5"/>
  <c r="F32" i="5"/>
  <c r="H31" i="5"/>
  <c r="G31" i="5"/>
  <c r="N24" i="3"/>
  <c r="G38" i="3"/>
  <c r="G32" i="3"/>
  <c r="G35" i="3"/>
  <c r="G33" i="3"/>
  <c r="G31" i="3"/>
  <c r="G29" i="3"/>
  <c r="G28" i="3"/>
  <c r="F31" i="5" l="1"/>
  <c r="G83" i="5"/>
  <c r="F88" i="5"/>
  <c r="F84" i="5"/>
  <c r="F97" i="5"/>
  <c r="F44" i="5"/>
  <c r="F39" i="5" s="1"/>
  <c r="F51" i="5" s="1"/>
  <c r="F53" i="5" s="1"/>
  <c r="F47" i="5"/>
  <c r="F52" i="5"/>
  <c r="F57" i="5"/>
  <c r="H95" i="5"/>
  <c r="F95" i="5" s="1"/>
  <c r="H83" i="5"/>
  <c r="G51" i="5"/>
  <c r="G53" i="5" s="1"/>
  <c r="F99" i="5"/>
  <c r="F104" i="5"/>
  <c r="H65" i="5"/>
  <c r="H77" i="5" s="1"/>
  <c r="H79" i="5" s="1"/>
  <c r="F69" i="5"/>
  <c r="F65" i="5" s="1"/>
  <c r="F77" i="5" s="1"/>
  <c r="F79" i="5" s="1"/>
  <c r="H91" i="5"/>
  <c r="F93" i="5"/>
  <c r="F100" i="5"/>
  <c r="G91" i="5"/>
  <c r="G105" i="5" s="1"/>
  <c r="F94" i="5"/>
  <c r="F98" i="5"/>
  <c r="F89" i="5"/>
  <c r="F85" i="5"/>
  <c r="F87" i="5"/>
  <c r="F86" i="5"/>
  <c r="F96" i="5"/>
  <c r="H39" i="5"/>
  <c r="H51" i="5" s="1"/>
  <c r="H53" i="5" s="1"/>
  <c r="F92" i="5"/>
  <c r="I32" i="3"/>
  <c r="I31" i="3"/>
  <c r="H103" i="5" l="1"/>
  <c r="H105" i="5"/>
  <c r="F83" i="5"/>
  <c r="G103" i="5"/>
  <c r="F91" i="5"/>
  <c r="F103" i="5" s="1"/>
  <c r="M34" i="3"/>
  <c r="F105" i="5" l="1"/>
  <c r="Z24" i="3"/>
  <c r="W24" i="3"/>
  <c r="V24" i="3"/>
  <c r="T24" i="3"/>
  <c r="R24" i="3"/>
  <c r="Q24" i="3"/>
  <c r="P24" i="3"/>
  <c r="L24" i="3"/>
  <c r="K24" i="3"/>
  <c r="J24" i="3"/>
  <c r="H24" i="3"/>
  <c r="F24" i="3"/>
  <c r="E24" i="3"/>
  <c r="D24" i="3"/>
  <c r="G24" i="3" l="1"/>
  <c r="S24" i="3"/>
  <c r="M24" i="3"/>
  <c r="Y54" i="3"/>
  <c r="Y53" i="3"/>
  <c r="Y52" i="3"/>
  <c r="Y51" i="3"/>
  <c r="S54" i="3"/>
  <c r="S53" i="3"/>
  <c r="S52" i="3"/>
  <c r="S51" i="3"/>
  <c r="S50" i="3"/>
  <c r="M54" i="3"/>
  <c r="M53" i="3"/>
  <c r="M52" i="3"/>
  <c r="M51" i="3"/>
  <c r="M50" i="3"/>
  <c r="G53" i="3"/>
  <c r="G54" i="3"/>
  <c r="Z39" i="3"/>
  <c r="W40" i="3"/>
  <c r="V39" i="3"/>
  <c r="Y23" i="3"/>
  <c r="Y22" i="3"/>
  <c r="Y17" i="3"/>
  <c r="Y16" i="3"/>
  <c r="S15" i="3"/>
  <c r="U15" i="3" s="1"/>
  <c r="T39" i="3"/>
  <c r="R39" i="3"/>
  <c r="Q39" i="3"/>
  <c r="P39" i="3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8" i="3"/>
  <c r="U28" i="3" s="1"/>
  <c r="S23" i="3"/>
  <c r="U23" i="3" s="1"/>
  <c r="S22" i="3"/>
  <c r="U22" i="3" s="1"/>
  <c r="U21" i="3"/>
  <c r="S20" i="3"/>
  <c r="U20" i="3" s="1"/>
  <c r="S19" i="3"/>
  <c r="U19" i="3" s="1"/>
  <c r="S18" i="3"/>
  <c r="U18" i="3" s="1"/>
  <c r="S17" i="3"/>
  <c r="U17" i="3" s="1"/>
  <c r="S16" i="3"/>
  <c r="U16" i="3" s="1"/>
  <c r="Y24" i="3" l="1"/>
  <c r="U24" i="3"/>
  <c r="AA18" i="3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V40" i="3"/>
  <c r="R40" i="3"/>
  <c r="T40" i="3"/>
  <c r="S39" i="3"/>
  <c r="Q40" i="3"/>
  <c r="U39" i="3"/>
  <c r="P40" i="3"/>
  <c r="G15" i="3"/>
  <c r="AA24" i="3" l="1"/>
  <c r="AA39" i="3"/>
  <c r="Y40" i="3"/>
  <c r="S40" i="3"/>
  <c r="U40" i="3"/>
  <c r="AA40" i="3" l="1"/>
  <c r="AA41" i="3" s="1"/>
  <c r="U41" i="3"/>
  <c r="G18" i="3"/>
  <c r="G51" i="3" l="1"/>
  <c r="G52" i="3"/>
  <c r="G50" i="3"/>
  <c r="N39" i="3" l="1"/>
  <c r="L39" i="3"/>
  <c r="K39" i="3"/>
  <c r="M38" i="3"/>
  <c r="M37" i="3"/>
  <c r="M36" i="3"/>
  <c r="M35" i="3"/>
  <c r="O34" i="3"/>
  <c r="AB34" i="3" s="1"/>
  <c r="M33" i="3"/>
  <c r="M32" i="3"/>
  <c r="M31" i="3"/>
  <c r="J39" i="3"/>
  <c r="M29" i="3"/>
  <c r="M28" i="3"/>
  <c r="M23" i="3"/>
  <c r="O23" i="3" s="1"/>
  <c r="AB23" i="3" s="1"/>
  <c r="O22" i="3"/>
  <c r="AB22" i="3" s="1"/>
  <c r="M21" i="3"/>
  <c r="O21" i="3" s="1"/>
  <c r="AB21" i="3" s="1"/>
  <c r="M20" i="3"/>
  <c r="O20" i="3" s="1"/>
  <c r="AB20" i="3" s="1"/>
  <c r="M19" i="3"/>
  <c r="O19" i="3" s="1"/>
  <c r="AB19" i="3" s="1"/>
  <c r="M18" i="3"/>
  <c r="O18" i="3" s="1"/>
  <c r="AB18" i="3" s="1"/>
  <c r="M17" i="3"/>
  <c r="O17" i="3" s="1"/>
  <c r="AB17" i="3" s="1"/>
  <c r="M16" i="3"/>
  <c r="O16" i="3" s="1"/>
  <c r="AB16" i="3" s="1"/>
  <c r="M15" i="3"/>
  <c r="O15" i="3" s="1"/>
  <c r="F39" i="3"/>
  <c r="E39" i="3"/>
  <c r="H39" i="3"/>
  <c r="I38" i="3"/>
  <c r="I28" i="3"/>
  <c r="I15" i="3"/>
  <c r="G16" i="3"/>
  <c r="G17" i="3"/>
  <c r="I18" i="3"/>
  <c r="G19" i="3"/>
  <c r="I20" i="3"/>
  <c r="G21" i="3"/>
  <c r="G22" i="3"/>
  <c r="G23" i="3"/>
  <c r="M39" i="3" l="1"/>
  <c r="I21" i="3"/>
  <c r="I17" i="3"/>
  <c r="I34" i="3"/>
  <c r="I29" i="3"/>
  <c r="O38" i="3"/>
  <c r="AB38" i="3" s="1"/>
  <c r="I16" i="3"/>
  <c r="I37" i="3"/>
  <c r="I33" i="3"/>
  <c r="O35" i="3"/>
  <c r="AB35" i="3" s="1"/>
  <c r="I23" i="3"/>
  <c r="I19" i="3"/>
  <c r="I36" i="3"/>
  <c r="O28" i="3"/>
  <c r="AB28" i="3" s="1"/>
  <c r="O32" i="3"/>
  <c r="AB32" i="3" s="1"/>
  <c r="I22" i="3"/>
  <c r="I30" i="3"/>
  <c r="I35" i="3"/>
  <c r="O29" i="3"/>
  <c r="AB29" i="3" s="1"/>
  <c r="O33" i="3"/>
  <c r="AB33" i="3" s="1"/>
  <c r="O37" i="3"/>
  <c r="AB37" i="3" s="1"/>
  <c r="O31" i="3"/>
  <c r="AB31" i="3" s="1"/>
  <c r="AB15" i="3"/>
  <c r="O24" i="3"/>
  <c r="AB24" i="3" s="1"/>
  <c r="K40" i="3"/>
  <c r="E40" i="3"/>
  <c r="N40" i="3"/>
  <c r="J40" i="3"/>
  <c r="M30" i="3"/>
  <c r="O36" i="3"/>
  <c r="AB36" i="3" s="1"/>
  <c r="L40" i="3"/>
  <c r="H40" i="3"/>
  <c r="D39" i="3"/>
  <c r="F40" i="3"/>
  <c r="I39" i="3" l="1"/>
  <c r="I24" i="3"/>
  <c r="O30" i="3"/>
  <c r="AB30" i="3" s="1"/>
  <c r="D40" i="3"/>
  <c r="G40" i="3"/>
  <c r="M40" i="3"/>
  <c r="O39" i="3" l="1"/>
  <c r="AB39" i="3" s="1"/>
  <c r="I40" i="3"/>
  <c r="I41" i="3" s="1"/>
  <c r="O40" i="3" l="1"/>
  <c r="AB40" i="3" s="1"/>
  <c r="O41" i="3" l="1"/>
  <c r="AB41" i="3" s="1"/>
</calcChain>
</file>

<file path=xl/sharedStrings.xml><?xml version="1.0" encoding="utf-8"?>
<sst xmlns="http://schemas.openxmlformats.org/spreadsheetml/2006/main" count="450" uniqueCount="156">
  <si>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</si>
  <si>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</si>
  <si>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</si>
  <si>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</si>
  <si>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</si>
  <si>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</si>
  <si>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</si>
  <si>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</si>
  <si>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</si>
  <si>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</si>
  <si>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</si>
  <si>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</si>
  <si>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</si>
  <si>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</si>
  <si>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</si>
  <si>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</si>
  <si>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</si>
  <si>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</si>
  <si>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</si>
  <si>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</si>
  <si>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</si>
  <si>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</si>
  <si>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</si>
  <si>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</si>
  <si>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</si>
  <si>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</si>
  <si>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</si>
  <si>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</si>
  <si>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</si>
  <si>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</si>
  <si>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</si>
  <si>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</si>
  <si>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</si>
  <si>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</si>
  <si>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</si>
  <si>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</si>
  <si>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</si>
  <si>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</si>
  <si>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</si>
  <si>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</si>
  <si>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</si>
  <si>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</si>
  <si>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</si>
  <si>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</si>
  <si>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</si>
  <si>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</si>
  <si>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</si>
  <si>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</si>
  <si>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</si>
  <si>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</si>
  <si>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</si>
  <si>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</si>
  <si>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</si>
  <si>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</si>
  <si>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</si>
  <si>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</si>
  <si>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</si>
  <si>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</si>
  <si>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</si>
  <si>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</si>
  <si>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</si>
  <si>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</si>
  <si>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</si>
  <si>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</si>
  <si>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</si>
  <si>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</si>
  <si>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</si>
  <si>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</si>
  <si>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</si>
  <si>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</si>
  <si>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</si>
  <si>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</si>
  <si>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</si>
  <si>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</si>
  <si>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</si>
  <si>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</si>
  <si>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</si>
  <si>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</si>
  <si>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</si>
  <si>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</si>
  <si>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</si>
  <si>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</si>
  <si>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</si>
  <si>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</si>
  <si>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</si>
  <si>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</si>
  <si>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</si>
  <si>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</si>
  <si>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 xml:space="preserve"> 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</si>
  <si>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</si>
  <si>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</si>
  <si>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</si>
  <si>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</si>
  <si>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</si>
  <si>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</si>
  <si>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</si>
  <si>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</si>
  <si>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</si>
  <si>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</si>
  <si>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</si>
  <si>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2022</t>
  </si>
  <si>
    <t>Skutečnost k 31.12.2020</t>
  </si>
  <si>
    <t>Schválený rozpočet (plán NaV 2021)</t>
  </si>
  <si>
    <t>Skutečnost k 30.6.2021</t>
  </si>
  <si>
    <t>Plán 2022(návrh rozpočtu organizace)</t>
  </si>
  <si>
    <t>Porovnání s rokem 2021</t>
  </si>
  <si>
    <t>Zoopark Chomutov p.o.</t>
  </si>
  <si>
    <t>Přemyslova 259, 430 01 Chomutov</t>
  </si>
  <si>
    <t>skutečnost 2019</t>
  </si>
  <si>
    <t>R 2019 v tis. Kč</t>
  </si>
  <si>
    <t>Kamencové Jezero</t>
  </si>
  <si>
    <t>DČ</t>
  </si>
  <si>
    <t>HČ</t>
  </si>
  <si>
    <t>Název účtu/středisko</t>
  </si>
  <si>
    <t>KJ</t>
  </si>
  <si>
    <t>KJ DČ</t>
  </si>
  <si>
    <t>VÝNOSY CELKEM</t>
  </si>
  <si>
    <t>Příspěvek zřizovatele - pouze účelový (s vyúčtováním)</t>
  </si>
  <si>
    <t>Provozní dotace z jiných zdrojů (jiní poskytovatelé než SMCH)</t>
  </si>
  <si>
    <t>NÁKLADY CELKEM</t>
  </si>
  <si>
    <t>režijní náklady</t>
  </si>
  <si>
    <t>HV bez příspěvku zřizovatele</t>
  </si>
  <si>
    <t>Příspěvek zřizovatele</t>
  </si>
  <si>
    <t>VÝSLEDEK HOSPODAŘENÍ</t>
  </si>
  <si>
    <t>ZOOPARK</t>
  </si>
  <si>
    <t>ZOO</t>
  </si>
  <si>
    <t>PSÍ ÚTULEK</t>
  </si>
  <si>
    <t>útulek</t>
  </si>
  <si>
    <t>společné náklady</t>
  </si>
  <si>
    <t>CELÁ ORGANIZACE</t>
  </si>
  <si>
    <t>VH bez dotace</t>
  </si>
  <si>
    <t>R 2020 v tis. Kč</t>
  </si>
  <si>
    <t>KS</t>
  </si>
  <si>
    <t>skutečnost 2020</t>
  </si>
  <si>
    <t>R 2021 - SR</t>
  </si>
  <si>
    <t>Náklady HČ:</t>
  </si>
  <si>
    <t>Výnosy HČ:</t>
  </si>
  <si>
    <t>Příspěvěk Zřizovatele:</t>
  </si>
  <si>
    <t>Vedlejší činnost:</t>
  </si>
  <si>
    <t>odpisy: o 540 tis. Kč ( Zoo o 540 tis. Kč)  nové investice 2021+ realizace nových investic r.2022</t>
  </si>
  <si>
    <t>opravy: o 690 tis Kč - navýšení z důvodu údržby stávajícího vybavení Zooparku před realizací záměrů z rozvojové studie</t>
  </si>
  <si>
    <t>energie: navýšení energií - avízované celostátní zdražování všech energií-po přefakturaci energií u nájemních vztahů-účtováno zpět do výnosů organizace</t>
  </si>
  <si>
    <t>navýšení ( případné snížení-důvod):</t>
  </si>
  <si>
    <t>ostatní náklady:  sníženo o 2.120 tis. Kč - dle skutečnosti 2020 a vývoje z 1.pololetí r.2021</t>
  </si>
  <si>
    <t>zúčtování 403 do výnosů: navýšení o 200 tis. Kč - nové investice na dotace</t>
  </si>
  <si>
    <t>Zoo+KJ - zvýšení výnosů - prodej suvenýrů-rozšíření sortimentů v Zooshopu + pronájem vybavení pro vodní sporty-ukazatel epidemiologická situace a vývoj v roce 2022</t>
  </si>
  <si>
    <t>zapojení fondů do výnosů: 1.400 tis Kč</t>
  </si>
  <si>
    <t>Ivana Hejčová</t>
  </si>
  <si>
    <t>Bc.Věra Fryčová</t>
  </si>
  <si>
    <t>Sestavila: Ivana Hejčová</t>
  </si>
  <si>
    <t>Tržby: zvýšeno o 1.550 tis. Kč (KJ o 380 tis. Kč- nová nájemní smlouva na areál minigolfu,vstupné-cíl stejný jako pro rok 2021 , Zoo-navýšené 970 tis. Kč výnosy z pronájmu + mírná možná úprava vstupného dle epidemiologického vývoje v roce 2022</t>
  </si>
  <si>
    <t>materiál: mírné navýšení dle vývoje stavu k 1.pololetí r.2021 a skutečnosti r.2020</t>
  </si>
  <si>
    <t>mzdy + PSZ: o 1.370 + 540 tis. Kč - vývoj počtu vyššího počtu zaměstnanců na zoologii a na Kamencovém jezeře-výhled vycházející z možností a vývoje v sezóně roku 2021+ mírné navýšení mezd -úprava mezd v průběhu roku 2022-avízvané navýšení o 3,5% inflace+úpravy dle politického vývoje po parlamentních volbách r.2021</t>
  </si>
  <si>
    <t>požadavek mírně snížený oproti roku 2021 ve výši 45,5 miliónů Kč- snaha o úsporu pro státní rozpočet  500 tisíc Kč - požadavek je o 500 tisíc menší  oproti pevně danému fixnímu ukazateli od zřizovatele - organizace vyvine úsilí ve svých aktivitách tento debetní rozdíl dohnat na svých činnostech ve vlastní činnosti</t>
  </si>
  <si>
    <t xml:space="preserve">R 2022- upravený návrh </t>
  </si>
  <si>
    <t>V Chomutově dne 23.09.2021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</si>
</sst>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_ ;[Red]\-#,##0.0\ "/>
  </numFmts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4" tint="-0.249977111117893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b/>
      <sz val="11"/>
      <color theme="4" tint="-0.249977111117893"/>
      <name val="Calibri"/>
      <family val="2"/>
      <charset val="238"/>
      <scheme val="minor"/>
    </font>
    <font>
      <b/>
      <sz val="11"/>
      <color theme="8" tint="-0.249977111117893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0070C0"/>
      <name val="Calibri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E2EFDA"/>
        <bgColor rgb="FFE2EFDA"/>
      </patternFill>
    </fill>
  </fills>
  <borders count="8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415">
    <xf numFmtId="0" fontId="0" fillId="0" borderId="0" xfId="0"/>
    <xf numFmtId="10" fontId="0" fillId="0" borderId="0" xfId="0" applyNumberFormat="1" applyFont="1"/>
    <xf numFmtId="0" fontId="11" fillId="0" borderId="0" xfId="2" applyFont="1" applyBorder="1" applyProtection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0" fontId="0" fillId="0" borderId="2" xfId="0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0" borderId="0" xfId="0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0" xfId="0" applyFill="1" applyBorder="1"/>
    <xf numFmtId="0" fontId="0" fillId="0" borderId="36" xfId="0" applyFill="1" applyBorder="1"/>
    <xf numFmtId="0" fontId="11" fillId="0" borderId="0" xfId="0" applyFont="1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0" borderId="0" xfId="2" applyFont="1" applyFill="1" applyBorder="1" applyProtection="1"/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1" fillId="0" borderId="22" xfId="2" applyFont="1" applyFill="1" applyBorder="1" applyProtection="1"/>
    <xf numFmtId="164" fontId="0" fillId="5" borderId="55" xfId="0" applyNumberFormat="1" applyFont="1" applyFill="1" applyBorder="1" applyProtection="1">
      <protection locked="0"/>
    </xf>
    <xf numFmtId="10" fontId="7" fillId="0" borderId="23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4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3" xfId="0" applyNumberFormat="1" applyFont="1" applyFill="1" applyBorder="1" applyProtection="1"/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52" xfId="0" applyFont="1" applyFill="1" applyBorder="1" applyAlignment="1" applyProtection="1">
      <alignment horizontal="left"/>
      <protection locked="0"/>
    </xf>
    <xf numFmtId="4" fontId="0" fillId="0" borderId="2" xfId="0" applyNumberFormat="1" applyFont="1" applyBorder="1" applyProtection="1">
      <protection locked="0"/>
    </xf>
    <xf numFmtId="4" fontId="0" fillId="0" borderId="4" xfId="0" applyNumberFormat="1" applyFont="1" applyBorder="1" applyProtection="1">
      <protection locked="0"/>
    </xf>
    <xf numFmtId="4" fontId="0" fillId="0" borderId="7" xfId="0" applyNumberFormat="1" applyFont="1" applyBorder="1" applyProtection="1">
      <protection locked="0"/>
    </xf>
    <xf numFmtId="4" fontId="0" fillId="0" borderId="55" xfId="0" applyNumberFormat="1" applyFont="1" applyBorder="1" applyProtection="1">
      <protection locked="0"/>
    </xf>
    <xf numFmtId="4" fontId="0" fillId="0" borderId="13" xfId="0" applyNumberFormat="1" applyFont="1" applyFill="1" applyBorder="1" applyAlignment="1" applyProtection="1">
      <alignment horizontal="right"/>
    </xf>
    <xf numFmtId="4" fontId="0" fillId="0" borderId="49" xfId="0" applyNumberFormat="1" applyFont="1" applyFill="1" applyBorder="1" applyProtection="1">
      <protection locked="0"/>
    </xf>
    <xf numFmtId="4" fontId="0" fillId="0" borderId="2" xfId="0" applyNumberFormat="1" applyFont="1" applyFill="1" applyBorder="1" applyProtection="1">
      <protection locked="0"/>
    </xf>
    <xf numFmtId="4" fontId="0" fillId="0" borderId="54" xfId="0" applyNumberFormat="1" applyFont="1" applyBorder="1" applyProtection="1">
      <protection locked="0"/>
    </xf>
    <xf numFmtId="4" fontId="0" fillId="0" borderId="54" xfId="0" applyNumberFormat="1" applyFont="1" applyFill="1" applyBorder="1" applyProtection="1">
      <protection locked="0"/>
    </xf>
    <xf numFmtId="4" fontId="0" fillId="0" borderId="23" xfId="0" applyNumberFormat="1" applyFont="1" applyFill="1" applyBorder="1" applyAlignment="1" applyProtection="1">
      <alignment horizontal="right"/>
    </xf>
    <xf numFmtId="4" fontId="0" fillId="0" borderId="49" xfId="0" applyNumberFormat="1" applyFont="1" applyBorder="1" applyProtection="1">
      <protection locked="0"/>
    </xf>
    <xf numFmtId="4" fontId="0" fillId="0" borderId="11" xfId="0" applyNumberFormat="1" applyFont="1" applyBorder="1" applyProtection="1">
      <protection locked="0"/>
    </xf>
    <xf numFmtId="4" fontId="0" fillId="0" borderId="40" xfId="0" applyNumberFormat="1" applyFont="1" applyBorder="1" applyProtection="1">
      <protection locked="0"/>
    </xf>
    <xf numFmtId="4" fontId="0" fillId="0" borderId="57" xfId="0" applyNumberFormat="1" applyFont="1" applyBorder="1" applyProtection="1">
      <protection locked="0"/>
    </xf>
    <xf numFmtId="4" fontId="0" fillId="0" borderId="14" xfId="0" applyNumberFormat="1" applyFont="1" applyFill="1" applyBorder="1" applyAlignment="1" applyProtection="1">
      <alignment horizontal="right"/>
    </xf>
    <xf numFmtId="3" fontId="0" fillId="0" borderId="0" xfId="0" applyNumberFormat="1"/>
    <xf numFmtId="10" fontId="0" fillId="0" borderId="0" xfId="0" applyNumberFormat="1"/>
    <xf numFmtId="0" fontId="0" fillId="0" borderId="63" xfId="0" applyBorder="1"/>
    <xf numFmtId="0" fontId="0" fillId="0" borderId="61" xfId="0" applyBorder="1"/>
    <xf numFmtId="0" fontId="0" fillId="0" borderId="14" xfId="0" applyBorder="1"/>
    <xf numFmtId="0" fontId="0" fillId="0" borderId="42" xfId="0" applyBorder="1"/>
    <xf numFmtId="3" fontId="0" fillId="0" borderId="14" xfId="0" applyNumberFormat="1" applyBorder="1"/>
    <xf numFmtId="0" fontId="1" fillId="0" borderId="14" xfId="0" applyFont="1" applyBorder="1"/>
    <xf numFmtId="0" fontId="1" fillId="0" borderId="63" xfId="0" applyFont="1" applyBorder="1"/>
    <xf numFmtId="0" fontId="1" fillId="0" borderId="0" xfId="0" applyFont="1" applyBorder="1"/>
    <xf numFmtId="0" fontId="1" fillId="0" borderId="0" xfId="0" applyFont="1"/>
    <xf numFmtId="0" fontId="1" fillId="0" borderId="3" xfId="0" applyFont="1" applyBorder="1"/>
    <xf numFmtId="0" fontId="1" fillId="0" borderId="42" xfId="0" applyFont="1" applyBorder="1"/>
    <xf numFmtId="0" fontId="1" fillId="0" borderId="56" xfId="0" applyFont="1" applyBorder="1"/>
    <xf numFmtId="0" fontId="1" fillId="0" borderId="41" xfId="0" applyFont="1" applyBorder="1"/>
    <xf numFmtId="0" fontId="1" fillId="0" borderId="61" xfId="0" applyFont="1" applyBorder="1"/>
    <xf numFmtId="0" fontId="1" fillId="0" borderId="48" xfId="0" applyFont="1" applyBorder="1"/>
    <xf numFmtId="0" fontId="1" fillId="15" borderId="3" xfId="0" applyFont="1" applyFill="1" applyBorder="1"/>
    <xf numFmtId="0" fontId="1" fillId="15" borderId="41" xfId="0" applyFont="1" applyFill="1" applyBorder="1"/>
    <xf numFmtId="0" fontId="1" fillId="15" borderId="56" xfId="0" applyFont="1" applyFill="1" applyBorder="1"/>
    <xf numFmtId="0" fontId="1" fillId="15" borderId="61" xfId="0" applyFont="1" applyFill="1" applyBorder="1"/>
    <xf numFmtId="0" fontId="1" fillId="15" borderId="48" xfId="0" applyFont="1" applyFill="1" applyBorder="1"/>
    <xf numFmtId="0" fontId="0" fillId="0" borderId="50" xfId="0" applyBorder="1"/>
    <xf numFmtId="3" fontId="0" fillId="0" borderId="15" xfId="0" applyNumberFormat="1" applyBorder="1"/>
    <xf numFmtId="3" fontId="0" fillId="0" borderId="2" xfId="0" applyNumberFormat="1" applyBorder="1"/>
    <xf numFmtId="3" fontId="0" fillId="0" borderId="23" xfId="0" applyNumberFormat="1" applyBorder="1"/>
    <xf numFmtId="0" fontId="0" fillId="0" borderId="15" xfId="0" applyBorder="1"/>
    <xf numFmtId="0" fontId="0" fillId="0" borderId="23" xfId="0" applyBorder="1"/>
    <xf numFmtId="0" fontId="1" fillId="0" borderId="21" xfId="0" applyFont="1" applyBorder="1"/>
    <xf numFmtId="0" fontId="1" fillId="15" borderId="21" xfId="0" applyFont="1" applyFill="1" applyBorder="1"/>
    <xf numFmtId="0" fontId="1" fillId="2" borderId="15" xfId="0" applyFont="1" applyFill="1" applyBorder="1"/>
    <xf numFmtId="3" fontId="1" fillId="0" borderId="14" xfId="0" applyNumberFormat="1" applyFont="1" applyBorder="1"/>
    <xf numFmtId="0" fontId="1" fillId="2" borderId="21" xfId="0" applyFont="1" applyFill="1" applyBorder="1"/>
    <xf numFmtId="0" fontId="16" fillId="0" borderId="0" xfId="0" applyFont="1" applyBorder="1"/>
    <xf numFmtId="0" fontId="1" fillId="2" borderId="48" xfId="0" applyFont="1" applyFill="1" applyBorder="1"/>
    <xf numFmtId="0" fontId="1" fillId="2" borderId="3" xfId="0" applyFont="1" applyFill="1" applyBorder="1"/>
    <xf numFmtId="0" fontId="1" fillId="2" borderId="56" xfId="0" applyFont="1" applyFill="1" applyBorder="1"/>
    <xf numFmtId="4" fontId="0" fillId="15" borderId="15" xfId="0" applyNumberFormat="1" applyFill="1" applyBorder="1"/>
    <xf numFmtId="0" fontId="0" fillId="15" borderId="15" xfId="0" applyFill="1" applyBorder="1"/>
    <xf numFmtId="0" fontId="1" fillId="2" borderId="14" xfId="0" applyFont="1" applyFill="1" applyBorder="1"/>
    <xf numFmtId="3" fontId="21" fillId="2" borderId="13" xfId="0" applyNumberFormat="1" applyFont="1" applyFill="1" applyBorder="1"/>
    <xf numFmtId="0" fontId="21" fillId="2" borderId="13" xfId="0" applyFont="1" applyFill="1" applyBorder="1"/>
    <xf numFmtId="4" fontId="1" fillId="2" borderId="13" xfId="0" applyNumberFormat="1" applyFont="1" applyFill="1" applyBorder="1"/>
    <xf numFmtId="0" fontId="21" fillId="2" borderId="14" xfId="0" applyFont="1" applyFill="1" applyBorder="1"/>
    <xf numFmtId="3" fontId="21" fillId="2" borderId="63" xfId="0" applyNumberFormat="1" applyFont="1" applyFill="1" applyBorder="1"/>
    <xf numFmtId="0" fontId="21" fillId="0" borderId="14" xfId="0" applyFont="1" applyBorder="1"/>
    <xf numFmtId="3" fontId="1" fillId="0" borderId="0" xfId="0" applyNumberFormat="1" applyFont="1"/>
    <xf numFmtId="3" fontId="21" fillId="2" borderId="15" xfId="0" applyNumberFormat="1" applyFont="1" applyFill="1" applyBorder="1"/>
    <xf numFmtId="0" fontId="21" fillId="2" borderId="15" xfId="0" applyFont="1" applyFill="1" applyBorder="1"/>
    <xf numFmtId="4" fontId="1" fillId="2" borderId="15" xfId="0" applyNumberFormat="1" applyFont="1" applyFill="1" applyBorder="1"/>
    <xf numFmtId="0" fontId="21" fillId="2" borderId="23" xfId="0" applyFont="1" applyFill="1" applyBorder="1"/>
    <xf numFmtId="0" fontId="21" fillId="2" borderId="21" xfId="0" applyFont="1" applyFill="1" applyBorder="1"/>
    <xf numFmtId="4" fontId="1" fillId="2" borderId="21" xfId="0" applyNumberFormat="1" applyFont="1" applyFill="1" applyBorder="1"/>
    <xf numFmtId="4" fontId="1" fillId="2" borderId="48" xfId="0" applyNumberFormat="1" applyFont="1" applyFill="1" applyBorder="1"/>
    <xf numFmtId="0" fontId="21" fillId="2" borderId="48" xfId="0" applyFont="1" applyFill="1" applyBorder="1"/>
    <xf numFmtId="3" fontId="21" fillId="2" borderId="21" xfId="0" applyNumberFormat="1" applyFont="1" applyFill="1" applyBorder="1"/>
    <xf numFmtId="3" fontId="21" fillId="2" borderId="48" xfId="0" applyNumberFormat="1" applyFont="1" applyFill="1" applyBorder="1"/>
    <xf numFmtId="3" fontId="0" fillId="3" borderId="15" xfId="0" applyNumberFormat="1" applyFill="1" applyBorder="1"/>
    <xf numFmtId="0" fontId="0" fillId="3" borderId="23" xfId="0" applyFill="1" applyBorder="1"/>
    <xf numFmtId="3" fontId="0" fillId="3" borderId="23" xfId="0" applyNumberFormat="1" applyFill="1" applyBorder="1"/>
    <xf numFmtId="4" fontId="0" fillId="3" borderId="15" xfId="0" applyNumberFormat="1" applyFill="1" applyBorder="1"/>
    <xf numFmtId="0" fontId="0" fillId="3" borderId="15" xfId="0" applyFill="1" applyBorder="1"/>
    <xf numFmtId="3" fontId="21" fillId="2" borderId="23" xfId="0" applyNumberFormat="1" applyFont="1" applyFill="1" applyBorder="1"/>
    <xf numFmtId="3" fontId="1" fillId="2" borderId="14" xfId="0" applyNumberFormat="1" applyFont="1" applyFill="1" applyBorder="1"/>
    <xf numFmtId="0" fontId="1" fillId="13" borderId="14" xfId="0" applyFont="1" applyFill="1" applyBorder="1"/>
    <xf numFmtId="3" fontId="22" fillId="2" borderId="15" xfId="0" applyNumberFormat="1" applyFont="1" applyFill="1" applyBorder="1"/>
    <xf numFmtId="0" fontId="22" fillId="2" borderId="15" xfId="0" applyFont="1" applyFill="1" applyBorder="1"/>
    <xf numFmtId="0" fontId="1" fillId="15" borderId="13" xfId="0" applyFont="1" applyFill="1" applyBorder="1"/>
    <xf numFmtId="0" fontId="1" fillId="0" borderId="13" xfId="0" applyFont="1" applyBorder="1"/>
    <xf numFmtId="4" fontId="0" fillId="3" borderId="54" xfId="0" applyNumberFormat="1" applyFill="1" applyBorder="1"/>
    <xf numFmtId="0" fontId="0" fillId="3" borderId="54" xfId="0" applyFill="1" applyBorder="1"/>
    <xf numFmtId="4" fontId="0" fillId="3" borderId="23" xfId="0" applyNumberFormat="1" applyFill="1" applyBorder="1"/>
    <xf numFmtId="4" fontId="1" fillId="2" borderId="23" xfId="0" applyNumberFormat="1" applyFont="1" applyFill="1" applyBorder="1"/>
    <xf numFmtId="3" fontId="22" fillId="2" borderId="23" xfId="0" applyNumberFormat="1" applyFont="1" applyFill="1" applyBorder="1"/>
    <xf numFmtId="3" fontId="7" fillId="3" borderId="15" xfId="0" applyNumberFormat="1" applyFont="1" applyFill="1" applyBorder="1"/>
    <xf numFmtId="3" fontId="1" fillId="2" borderId="23" xfId="0" applyNumberFormat="1" applyFont="1" applyFill="1" applyBorder="1"/>
    <xf numFmtId="0" fontId="1" fillId="2" borderId="23" xfId="0" applyFont="1" applyFill="1" applyBorder="1"/>
    <xf numFmtId="0" fontId="1" fillId="2" borderId="0" xfId="0" applyFont="1" applyFill="1"/>
    <xf numFmtId="0" fontId="22" fillId="2" borderId="23" xfId="0" applyFont="1" applyFill="1" applyBorder="1"/>
    <xf numFmtId="0" fontId="20" fillId="3" borderId="15" xfId="0" applyFont="1" applyFill="1" applyBorder="1"/>
    <xf numFmtId="3" fontId="8" fillId="2" borderId="15" xfId="0" applyNumberFormat="1" applyFont="1" applyFill="1" applyBorder="1"/>
    <xf numFmtId="0" fontId="8" fillId="2" borderId="15" xfId="0" applyFont="1" applyFill="1" applyBorder="1"/>
    <xf numFmtId="0" fontId="1" fillId="2" borderId="13" xfId="0" applyFont="1" applyFill="1" applyBorder="1"/>
    <xf numFmtId="3" fontId="22" fillId="2" borderId="13" xfId="0" applyNumberFormat="1" applyFont="1" applyFill="1" applyBorder="1"/>
    <xf numFmtId="0" fontId="22" fillId="2" borderId="47" xfId="0" applyFont="1" applyFill="1" applyBorder="1"/>
    <xf numFmtId="0" fontId="22" fillId="2" borderId="21" xfId="0" applyFont="1" applyFill="1" applyBorder="1"/>
    <xf numFmtId="0" fontId="22" fillId="2" borderId="48" xfId="0" applyFont="1" applyFill="1" applyBorder="1"/>
    <xf numFmtId="3" fontId="22" fillId="2" borderId="48" xfId="0" applyNumberFormat="1" applyFont="1" applyFill="1" applyBorder="1"/>
    <xf numFmtId="4" fontId="1" fillId="2" borderId="47" xfId="0" applyNumberFormat="1" applyFont="1" applyFill="1" applyBorder="1"/>
    <xf numFmtId="0" fontId="23" fillId="2" borderId="47" xfId="0" applyFont="1" applyFill="1" applyBorder="1"/>
    <xf numFmtId="0" fontId="23" fillId="2" borderId="21" xfId="0" applyFont="1" applyFill="1" applyBorder="1"/>
    <xf numFmtId="0" fontId="23" fillId="2" borderId="48" xfId="0" applyFont="1" applyFill="1" applyBorder="1"/>
    <xf numFmtId="3" fontId="22" fillId="2" borderId="21" xfId="0" applyNumberFormat="1" applyFont="1" applyFill="1" applyBorder="1"/>
    <xf numFmtId="0" fontId="0" fillId="3" borderId="62" xfId="0" applyFill="1" applyBorder="1"/>
    <xf numFmtId="0" fontId="0" fillId="3" borderId="49" xfId="0" applyFill="1" applyBorder="1"/>
    <xf numFmtId="3" fontId="0" fillId="3" borderId="50" xfId="0" applyNumberFormat="1" applyFill="1" applyBorder="1"/>
    <xf numFmtId="4" fontId="1" fillId="13" borderId="13" xfId="0" applyNumberFormat="1" applyFont="1" applyFill="1" applyBorder="1"/>
    <xf numFmtId="4" fontId="1" fillId="13" borderId="15" xfId="0" applyNumberFormat="1" applyFont="1" applyFill="1" applyBorder="1"/>
    <xf numFmtId="3" fontId="25" fillId="16" borderId="64" xfId="1" applyNumberFormat="1" applyFont="1" applyFill="1" applyBorder="1" applyAlignment="1">
      <alignment horizontal="right"/>
    </xf>
    <xf numFmtId="3" fontId="25" fillId="16" borderId="65" xfId="1" applyNumberFormat="1" applyFont="1" applyFill="1" applyBorder="1" applyAlignment="1">
      <alignment horizontal="right"/>
    </xf>
    <xf numFmtId="3" fontId="25" fillId="16" borderId="66" xfId="1" applyNumberFormat="1" applyFont="1" applyFill="1" applyBorder="1" applyAlignment="1">
      <alignment horizontal="right"/>
    </xf>
    <xf numFmtId="3" fontId="0" fillId="0" borderId="64" xfId="1" applyNumberFormat="1" applyFont="1" applyBorder="1" applyAlignment="1">
      <alignment horizontal="right"/>
    </xf>
    <xf numFmtId="3" fontId="0" fillId="0" borderId="65" xfId="1" applyNumberFormat="1" applyFont="1" applyBorder="1" applyAlignment="1">
      <alignment horizontal="right"/>
    </xf>
    <xf numFmtId="3" fontId="0" fillId="0" borderId="66" xfId="1" applyNumberFormat="1" applyFont="1" applyBorder="1" applyAlignment="1">
      <alignment horizontal="right"/>
    </xf>
    <xf numFmtId="3" fontId="25" fillId="16" borderId="64" xfId="1" applyNumberFormat="1" applyFont="1" applyFill="1" applyBorder="1"/>
    <xf numFmtId="3" fontId="25" fillId="16" borderId="65" xfId="1" applyNumberFormat="1" applyFont="1" applyFill="1" applyBorder="1"/>
    <xf numFmtId="3" fontId="25" fillId="16" borderId="66" xfId="1" applyNumberFormat="1" applyFont="1" applyFill="1" applyBorder="1"/>
    <xf numFmtId="3" fontId="0" fillId="0" borderId="64" xfId="1" applyNumberFormat="1" applyFont="1" applyBorder="1"/>
    <xf numFmtId="3" fontId="0" fillId="0" borderId="65" xfId="1" applyNumberFormat="1" applyFont="1" applyBorder="1"/>
    <xf numFmtId="3" fontId="0" fillId="0" borderId="66" xfId="1" applyNumberFormat="1" applyFont="1" applyBorder="1"/>
    <xf numFmtId="3" fontId="0" fillId="17" borderId="64" xfId="1" applyNumberFormat="1" applyFont="1" applyFill="1" applyBorder="1"/>
    <xf numFmtId="3" fontId="0" fillId="17" borderId="65" xfId="1" applyNumberFormat="1" applyFont="1" applyFill="1" applyBorder="1"/>
    <xf numFmtId="3" fontId="0" fillId="17" borderId="66" xfId="1" applyNumberFormat="1" applyFont="1" applyFill="1" applyBorder="1"/>
    <xf numFmtId="3" fontId="25" fillId="16" borderId="67" xfId="1" applyNumberFormat="1" applyFont="1" applyFill="1" applyBorder="1"/>
    <xf numFmtId="3" fontId="25" fillId="16" borderId="68" xfId="1" applyNumberFormat="1" applyFont="1" applyFill="1" applyBorder="1"/>
    <xf numFmtId="0" fontId="24" fillId="0" borderId="0" xfId="0" applyFont="1"/>
    <xf numFmtId="3" fontId="26" fillId="0" borderId="69" xfId="1" applyNumberFormat="1" applyFont="1" applyBorder="1" applyAlignment="1">
      <alignment horizontal="center"/>
    </xf>
    <xf numFmtId="3" fontId="26" fillId="0" borderId="70" xfId="1" applyNumberFormat="1" applyFont="1" applyBorder="1" applyAlignment="1">
      <alignment horizontal="center"/>
    </xf>
    <xf numFmtId="3" fontId="26" fillId="0" borderId="71" xfId="1" applyNumberFormat="1" applyFont="1" applyBorder="1" applyAlignment="1">
      <alignment horizontal="center"/>
    </xf>
    <xf numFmtId="3" fontId="27" fillId="16" borderId="72" xfId="1" applyNumberFormat="1" applyFont="1" applyFill="1" applyBorder="1" applyAlignment="1">
      <alignment horizontal="center" vertical="center"/>
    </xf>
    <xf numFmtId="3" fontId="25" fillId="16" borderId="73" xfId="1" applyNumberFormat="1" applyFont="1" applyFill="1" applyBorder="1" applyAlignment="1">
      <alignment horizontal="right"/>
    </xf>
    <xf numFmtId="3" fontId="0" fillId="0" borderId="73" xfId="1" applyNumberFormat="1" applyFont="1" applyBorder="1" applyAlignment="1">
      <alignment horizontal="right"/>
    </xf>
    <xf numFmtId="3" fontId="25" fillId="16" borderId="73" xfId="1" applyNumberFormat="1" applyFont="1" applyFill="1" applyBorder="1"/>
    <xf numFmtId="3" fontId="0" fillId="0" borderId="73" xfId="1" applyNumberFormat="1" applyFont="1" applyBorder="1"/>
    <xf numFmtId="3" fontId="27" fillId="16" borderId="74" xfId="1" applyNumberFormat="1" applyFont="1" applyFill="1" applyBorder="1" applyAlignment="1">
      <alignment horizontal="center" vertical="center"/>
    </xf>
    <xf numFmtId="3" fontId="27" fillId="16" borderId="75" xfId="1" applyNumberFormat="1" applyFont="1" applyFill="1" applyBorder="1" applyAlignment="1">
      <alignment horizontal="center" vertical="center"/>
    </xf>
    <xf numFmtId="3" fontId="25" fillId="16" borderId="76" xfId="1" applyNumberFormat="1" applyFont="1" applyFill="1" applyBorder="1"/>
    <xf numFmtId="0" fontId="1" fillId="13" borderId="23" xfId="0" applyFont="1" applyFill="1" applyBorder="1"/>
    <xf numFmtId="0" fontId="1" fillId="13" borderId="15" xfId="0" applyFont="1" applyFill="1" applyBorder="1"/>
    <xf numFmtId="3" fontId="0" fillId="0" borderId="14" xfId="0" applyNumberFormat="1" applyFill="1" applyBorder="1"/>
    <xf numFmtId="0" fontId="6" fillId="13" borderId="15" xfId="0" applyFont="1" applyFill="1" applyBorder="1"/>
    <xf numFmtId="4" fontId="6" fillId="13" borderId="15" xfId="0" applyNumberFormat="1" applyFont="1" applyFill="1" applyBorder="1"/>
    <xf numFmtId="3" fontId="6" fillId="13" borderId="14" xfId="0" applyNumberFormat="1" applyFont="1" applyFill="1" applyBorder="1"/>
    <xf numFmtId="0" fontId="6" fillId="13" borderId="0" xfId="0" applyFont="1" applyFill="1" applyBorder="1"/>
    <xf numFmtId="0" fontId="6" fillId="13" borderId="14" xfId="0" applyFont="1" applyFill="1" applyBorder="1"/>
    <xf numFmtId="3" fontId="6" fillId="13" borderId="15" xfId="0" applyNumberFormat="1" applyFont="1" applyFill="1" applyBorder="1"/>
    <xf numFmtId="0" fontId="6" fillId="13" borderId="23" xfId="0" applyFont="1" applyFill="1" applyBorder="1"/>
    <xf numFmtId="0" fontId="6" fillId="13" borderId="0" xfId="0" applyFont="1" applyFill="1"/>
    <xf numFmtId="3" fontId="6" fillId="13" borderId="63" xfId="0" applyNumberFormat="1" applyFont="1" applyFill="1" applyBorder="1"/>
    <xf numFmtId="4" fontId="6" fillId="13" borderId="54" xfId="0" applyNumberFormat="1" applyFont="1" applyFill="1" applyBorder="1"/>
    <xf numFmtId="3" fontId="6" fillId="13" borderId="0" xfId="0" applyNumberFormat="1" applyFont="1" applyFill="1"/>
    <xf numFmtId="3" fontId="6" fillId="13" borderId="64" xfId="1" applyNumberFormat="1" applyFont="1" applyFill="1" applyBorder="1" applyAlignment="1">
      <alignment horizontal="right"/>
    </xf>
    <xf numFmtId="3" fontId="6" fillId="13" borderId="65" xfId="1" applyNumberFormat="1" applyFont="1" applyFill="1" applyBorder="1" applyAlignment="1">
      <alignment horizontal="right"/>
    </xf>
    <xf numFmtId="3" fontId="6" fillId="13" borderId="66" xfId="1" applyNumberFormat="1" applyFont="1" applyFill="1" applyBorder="1" applyAlignment="1">
      <alignment horizontal="right"/>
    </xf>
    <xf numFmtId="3" fontId="6" fillId="13" borderId="23" xfId="0" applyNumberFormat="1" applyFont="1" applyFill="1" applyBorder="1"/>
    <xf numFmtId="0" fontId="6" fillId="13" borderId="63" xfId="0" applyFont="1" applyFill="1" applyBorder="1"/>
    <xf numFmtId="3" fontId="6" fillId="13" borderId="64" xfId="1" applyNumberFormat="1" applyFont="1" applyFill="1" applyBorder="1"/>
    <xf numFmtId="3" fontId="6" fillId="13" borderId="77" xfId="1" applyNumberFormat="1" applyFont="1" applyFill="1" applyBorder="1"/>
    <xf numFmtId="3" fontId="6" fillId="13" borderId="78" xfId="1" applyNumberFormat="1" applyFont="1" applyFill="1" applyBorder="1"/>
    <xf numFmtId="3" fontId="6" fillId="13" borderId="73" xfId="1" applyNumberFormat="1" applyFont="1" applyFill="1" applyBorder="1" applyAlignment="1">
      <alignment horizontal="right"/>
    </xf>
    <xf numFmtId="3" fontId="6" fillId="13" borderId="73" xfId="1" applyNumberFormat="1" applyFont="1" applyFill="1" applyBorder="1"/>
    <xf numFmtId="3" fontId="6" fillId="13" borderId="65" xfId="1" applyNumberFormat="1" applyFont="1" applyFill="1" applyBorder="1"/>
    <xf numFmtId="3" fontId="6" fillId="13" borderId="66" xfId="1" applyNumberFormat="1" applyFont="1" applyFill="1" applyBorder="1"/>
    <xf numFmtId="4" fontId="6" fillId="13" borderId="23" xfId="0" applyNumberFormat="1" applyFont="1" applyFill="1" applyBorder="1"/>
    <xf numFmtId="3" fontId="0" fillId="3" borderId="49" xfId="0" applyNumberFormat="1" applyFill="1" applyBorder="1"/>
    <xf numFmtId="3" fontId="0" fillId="0" borderId="49" xfId="0" applyNumberFormat="1" applyFont="1" applyBorder="1" applyProtection="1">
      <protection locked="0"/>
    </xf>
    <xf numFmtId="0" fontId="1" fillId="13" borderId="0" xfId="0" applyFont="1" applyFill="1"/>
    <xf numFmtId="164" fontId="0" fillId="8" borderId="0" xfId="0" applyNumberFormat="1" applyFill="1"/>
    <xf numFmtId="0" fontId="0" fillId="0" borderId="60" xfId="0" applyBorder="1"/>
    <xf numFmtId="0" fontId="0" fillId="15" borderId="60" xfId="0" applyFill="1" applyBorder="1"/>
    <xf numFmtId="0" fontId="0" fillId="3" borderId="21" xfId="0" applyFill="1" applyBorder="1"/>
    <xf numFmtId="0" fontId="0" fillId="3" borderId="60" xfId="0" applyFill="1" applyBorder="1"/>
    <xf numFmtId="0" fontId="0" fillId="0" borderId="21" xfId="0" applyBorder="1"/>
    <xf numFmtId="3" fontId="0" fillId="0" borderId="79" xfId="1" applyNumberFormat="1" applyFont="1" applyBorder="1"/>
    <xf numFmtId="3" fontId="0" fillId="0" borderId="80" xfId="1" applyNumberFormat="1" applyFont="1" applyBorder="1"/>
    <xf numFmtId="0" fontId="0" fillId="0" borderId="13" xfId="0" applyBorder="1"/>
    <xf numFmtId="0" fontId="0" fillId="15" borderId="13" xfId="0" applyFill="1" applyBorder="1"/>
    <xf numFmtId="0" fontId="0" fillId="3" borderId="13" xfId="0" applyFill="1" applyBorder="1"/>
    <xf numFmtId="0" fontId="0" fillId="0" borderId="30" xfId="0" applyBorder="1"/>
    <xf numFmtId="3" fontId="0" fillId="0" borderId="81" xfId="1" applyNumberFormat="1" applyFont="1" applyBorder="1"/>
    <xf numFmtId="3" fontId="0" fillId="0" borderId="82" xfId="1" applyNumberFormat="1" applyFont="1" applyBorder="1"/>
    <xf numFmtId="0" fontId="0" fillId="0" borderId="59" xfId="0" applyBorder="1"/>
    <xf numFmtId="0" fontId="0" fillId="3" borderId="0" xfId="0" applyFill="1" applyBorder="1"/>
    <xf numFmtId="3" fontId="25" fillId="16" borderId="79" xfId="1" applyNumberFormat="1" applyFont="1" applyFill="1" applyBorder="1"/>
    <xf numFmtId="3" fontId="25" fillId="16" borderId="80" xfId="1" applyNumberFormat="1" applyFont="1" applyFill="1" applyBorder="1"/>
    <xf numFmtId="0" fontId="1" fillId="0" borderId="60" xfId="0" applyFont="1" applyBorder="1"/>
    <xf numFmtId="4" fontId="1" fillId="2" borderId="83" xfId="0" applyNumberFormat="1" applyFont="1" applyFill="1" applyBorder="1"/>
    <xf numFmtId="4" fontId="1" fillId="2" borderId="60" xfId="0" applyNumberFormat="1" applyFont="1" applyFill="1" applyBorder="1"/>
    <xf numFmtId="4" fontId="1" fillId="2" borderId="84" xfId="0" applyNumberFormat="1" applyFont="1" applyFill="1" applyBorder="1"/>
    <xf numFmtId="3" fontId="25" fillId="16" borderId="85" xfId="1" applyNumberFormat="1" applyFont="1" applyFill="1" applyBorder="1"/>
    <xf numFmtId="0" fontId="22" fillId="2" borderId="83" xfId="0" applyFont="1" applyFill="1" applyBorder="1"/>
    <xf numFmtId="3" fontId="22" fillId="2" borderId="60" xfId="0" applyNumberFormat="1" applyFont="1" applyFill="1" applyBorder="1"/>
    <xf numFmtId="3" fontId="22" fillId="2" borderId="84" xfId="0" applyNumberFormat="1" applyFont="1" applyFill="1" applyBorder="1"/>
    <xf numFmtId="0" fontId="1" fillId="0" borderId="22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0" fillId="0" borderId="22" xfId="0" applyFont="1" applyFill="1" applyBorder="1" applyAlignment="1" applyProtection="1">
      <alignment horizontal="left"/>
      <protection locked="0"/>
    </xf>
    <xf numFmtId="0" fontId="0" fillId="0" borderId="22" xfId="0" applyFill="1" applyBorder="1" applyAlignment="1" applyProtection="1">
      <alignment horizontal="left"/>
      <protection locked="0"/>
    </xf>
    <xf numFmtId="0" fontId="0" fillId="0" borderId="0" xfId="0" applyFont="1" applyFill="1" applyBorder="1" applyAlignment="1" applyProtection="1">
      <alignment horizontal="left"/>
      <protection locked="0"/>
    </xf>
    <xf numFmtId="0" fontId="28" fillId="0" borderId="22" xfId="0" applyFont="1" applyFill="1" applyBorder="1"/>
    <xf numFmtId="0" fontId="7" fillId="0" borderId="8" xfId="2" applyFont="1" applyBorder="1" applyProtection="1"/>
    <xf numFmtId="0" fontId="0" fillId="0" borderId="22" xfId="0" applyFill="1" applyBorder="1" applyAlignment="1" applyProtection="1">
      <alignment horizontal="left"/>
      <protection locked="0"/>
    </xf>
    <xf numFmtId="10" fontId="15" fillId="0" borderId="30" xfId="0" applyNumberFormat="1" applyFont="1" applyFill="1" applyBorder="1" applyAlignment="1" applyProtection="1">
      <alignment horizontal="center" vertical="center" wrapText="1"/>
    </xf>
    <xf numFmtId="10" fontId="15" fillId="0" borderId="14" xfId="0" applyNumberFormat="1" applyFont="1" applyFill="1" applyBorder="1" applyAlignment="1" applyProtection="1">
      <alignment horizontal="center" vertical="center" wrapText="1"/>
    </xf>
    <xf numFmtId="10" fontId="15" fillId="0" borderId="21" xfId="0" applyNumberFormat="1" applyFont="1" applyFill="1" applyBorder="1" applyAlignment="1" applyProtection="1">
      <alignment horizontal="center" vertical="center" wrapText="1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13" borderId="0" xfId="0" applyFont="1" applyFill="1" applyBorder="1" applyAlignment="1" applyProtection="1">
      <alignment horizontal="left"/>
      <protection locked="0"/>
    </xf>
    <xf numFmtId="0" fontId="0" fillId="0" borderId="22" xfId="0" applyFill="1" applyBorder="1" applyAlignment="1" applyProtection="1">
      <alignment horizontal="left"/>
      <protection locked="0"/>
    </xf>
    <xf numFmtId="0" fontId="0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0" fontId="29" fillId="0" borderId="22" xfId="0" applyFont="1" applyFill="1" applyBorder="1" applyAlignment="1" applyProtection="1">
      <alignment horizontal="left"/>
      <protection locked="0"/>
    </xf>
    <xf numFmtId="0" fontId="29" fillId="0" borderId="0" xfId="0" applyFont="1" applyFill="1" applyBorder="1" applyAlignment="1" applyProtection="1">
      <alignment horizontal="left"/>
      <protection locked="0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</cellStyles>
  <dxfs count="2">
    <dxf>
      <font>
        <color theme="0"/>
      </font>
      <numFmt numFmtId="166" formatCode=";;;"/>
    </dxf>
    <dxf>
      <numFmt numFmtId="166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D276"/>
  <sheetViews>
    <sheetView showGridLines="0" tabSelected="1" zoomScale="80" zoomScaleNormal="80" zoomScaleSheetLayoutView="80" workbookViewId="0">
      <selection activeCell="U46" sqref="U46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7.7109375" customWidth="1"/>
    <col min="10" max="10" width="16.140625" bestFit="1" customWidth="1"/>
    <col min="11" max="11" width="17.85546875" bestFit="1" customWidth="1"/>
    <col min="12" max="12" width="17.140625" customWidth="1"/>
    <col min="13" max="13" width="23.42578125" style="1" bestFit="1" customWidth="1"/>
    <col min="14" max="14" width="13.28515625" customWidth="1"/>
    <col min="15" max="15" width="16.28515625" customWidth="1"/>
    <col min="16" max="18" width="16.42578125" customWidth="1"/>
    <col min="19" max="19" width="21.140625" customWidth="1"/>
    <col min="20" max="20" width="14.5703125" customWidth="1"/>
    <col min="21" max="21" width="17" customWidth="1"/>
    <col min="22" max="22" width="16.140625" bestFit="1" customWidth="1"/>
    <col min="23" max="23" width="17.140625" customWidth="1"/>
    <col min="24" max="24" width="16.5703125" customWidth="1"/>
    <col min="25" max="25" width="21.85546875" customWidth="1"/>
    <col min="26" max="26" width="15.85546875" customWidth="1"/>
    <col min="27" max="27" width="15" customWidth="1"/>
    <col min="28" max="28" width="17.7109375" customWidth="1"/>
    <col min="29" max="29" width="7.7109375" customWidth="1"/>
    <col min="30" max="30" width="0" hidden="1" customWidth="1"/>
    <col min="31" max="16384" width="9.140625" style="3" hidden="1"/>
  </cols>
  <sheetData>
    <row r="1" spans="1:30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6"/>
      <c r="N1" s="5"/>
      <c r="O1" s="5"/>
      <c r="P1" s="5"/>
      <c r="Q1" s="5"/>
      <c r="R1" s="5"/>
      <c r="S1" s="5"/>
      <c r="T1" s="5"/>
      <c r="U1" s="5"/>
      <c r="V1" s="4"/>
      <c r="W1" s="4"/>
      <c r="X1" s="4"/>
      <c r="Y1" s="4"/>
      <c r="Z1" s="4"/>
      <c r="AA1" s="4"/>
      <c r="AB1" s="4"/>
      <c r="AC1" s="4"/>
    </row>
    <row r="2" spans="1:30" ht="21" x14ac:dyDescent="0.35">
      <c r="A2" s="5"/>
      <c r="B2" s="7" t="s">
        <v>100</v>
      </c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5"/>
      <c r="P2" s="5"/>
      <c r="Q2" s="5"/>
      <c r="R2" s="5"/>
      <c r="S2" s="5"/>
      <c r="T2" s="5"/>
      <c r="U2" s="5"/>
      <c r="V2" s="4"/>
      <c r="W2" s="4"/>
      <c r="X2" s="4"/>
      <c r="Y2" s="4"/>
      <c r="Z2" s="4"/>
      <c r="AA2" s="4"/>
      <c r="AB2" s="4"/>
      <c r="AC2" s="4"/>
    </row>
    <row r="3" spans="1:30" ht="7.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5"/>
      <c r="O3" s="5"/>
      <c r="P3" s="5"/>
      <c r="Q3" s="5"/>
      <c r="R3" s="5"/>
      <c r="S3" s="5"/>
      <c r="T3" s="5"/>
      <c r="U3" s="5"/>
      <c r="V3" s="4"/>
      <c r="W3" s="4"/>
      <c r="X3" s="4"/>
      <c r="Y3" s="4"/>
      <c r="Z3" s="4"/>
      <c r="AA3" s="4"/>
      <c r="AB3" s="4"/>
      <c r="AC3" s="4"/>
    </row>
    <row r="4" spans="1:30" ht="21" x14ac:dyDescent="0.35">
      <c r="A4" s="5"/>
      <c r="B4" s="5" t="s">
        <v>43</v>
      </c>
      <c r="C4" s="5"/>
      <c r="D4" s="397" t="s">
        <v>106</v>
      </c>
      <c r="E4" s="397"/>
      <c r="F4" s="397"/>
      <c r="G4" s="397"/>
      <c r="H4" s="397"/>
      <c r="I4" s="397"/>
      <c r="J4" s="397"/>
      <c r="K4" s="397"/>
      <c r="L4" s="397"/>
      <c r="M4" s="397"/>
      <c r="N4" s="397"/>
      <c r="O4" s="397"/>
      <c r="P4" s="397"/>
      <c r="Q4" s="397"/>
      <c r="R4" s="397"/>
      <c r="S4" s="397"/>
      <c r="T4" s="397"/>
      <c r="U4" s="397"/>
      <c r="V4" s="4"/>
      <c r="W4" s="4"/>
      <c r="X4" s="4"/>
      <c r="Y4" s="4"/>
      <c r="Z4" s="4"/>
      <c r="AA4" s="4"/>
      <c r="AB4" s="4"/>
      <c r="AC4" s="4"/>
    </row>
    <row r="5" spans="1:30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6"/>
      <c r="N5" s="5"/>
      <c r="O5" s="5"/>
      <c r="P5" s="5"/>
      <c r="Q5" s="5"/>
      <c r="R5" s="5"/>
      <c r="S5" s="5"/>
      <c r="T5" s="5"/>
      <c r="U5" s="5"/>
      <c r="V5" s="4"/>
      <c r="W5" s="4"/>
      <c r="X5" s="4"/>
      <c r="Y5" s="4"/>
      <c r="Z5" s="4"/>
      <c r="AA5" s="4"/>
      <c r="AB5" s="4"/>
      <c r="AC5" s="4"/>
    </row>
    <row r="6" spans="1:30" x14ac:dyDescent="0.25">
      <c r="A6" s="5"/>
      <c r="B6" s="5" t="s">
        <v>44</v>
      </c>
      <c r="C6" s="5"/>
      <c r="D6" s="87">
        <v>379719</v>
      </c>
      <c r="E6" s="5"/>
      <c r="F6" s="5"/>
      <c r="G6" s="5"/>
      <c r="H6" s="5"/>
      <c r="I6" s="5"/>
      <c r="J6" s="5"/>
      <c r="K6" s="5"/>
      <c r="L6" s="5"/>
      <c r="M6" s="6"/>
      <c r="N6" s="5"/>
      <c r="O6" s="5"/>
      <c r="P6" s="5"/>
      <c r="Q6" s="5"/>
      <c r="R6" s="5"/>
      <c r="S6" s="5"/>
      <c r="T6" s="5"/>
      <c r="U6" s="5"/>
      <c r="V6" s="4"/>
      <c r="W6" s="4"/>
      <c r="X6" s="4"/>
      <c r="Y6" s="4"/>
      <c r="Z6" s="4"/>
      <c r="AA6" s="4"/>
      <c r="AB6" s="4"/>
      <c r="AC6" s="4"/>
    </row>
    <row r="7" spans="1:30" ht="3.75" customHeight="1" x14ac:dyDescent="0.25">
      <c r="A7" s="5"/>
      <c r="B7" s="5"/>
      <c r="C7" s="5"/>
      <c r="D7" s="8"/>
      <c r="E7" s="5"/>
      <c r="F7" s="5"/>
      <c r="G7" s="5"/>
      <c r="H7" s="5"/>
      <c r="I7" s="5"/>
      <c r="J7" s="5"/>
      <c r="K7" s="5"/>
      <c r="L7" s="5"/>
      <c r="M7" s="6"/>
      <c r="N7" s="5"/>
      <c r="O7" s="5"/>
      <c r="P7" s="5"/>
      <c r="Q7" s="5"/>
      <c r="R7" s="5"/>
      <c r="S7" s="5"/>
      <c r="T7" s="5"/>
      <c r="U7" s="5"/>
      <c r="V7" s="4"/>
      <c r="W7" s="4"/>
      <c r="X7" s="4"/>
      <c r="Y7" s="4"/>
      <c r="Z7" s="4"/>
      <c r="AA7" s="4"/>
      <c r="AB7" s="4"/>
      <c r="AC7" s="4"/>
    </row>
    <row r="8" spans="1:30" x14ac:dyDescent="0.25">
      <c r="A8" s="5"/>
      <c r="B8" s="5" t="s">
        <v>45</v>
      </c>
      <c r="C8" s="5"/>
      <c r="D8" s="398" t="s">
        <v>107</v>
      </c>
      <c r="E8" s="399"/>
      <c r="F8" s="399"/>
      <c r="G8" s="399"/>
      <c r="H8" s="399"/>
      <c r="I8" s="399"/>
      <c r="J8" s="399"/>
      <c r="K8" s="399"/>
      <c r="L8" s="399"/>
      <c r="M8" s="399"/>
      <c r="N8" s="399"/>
      <c r="O8" s="399"/>
      <c r="P8" s="399"/>
      <c r="Q8" s="399"/>
      <c r="R8" s="399"/>
      <c r="S8" s="399"/>
      <c r="T8" s="399"/>
      <c r="U8" s="399"/>
      <c r="V8" s="4"/>
      <c r="W8" s="4"/>
      <c r="X8" s="4"/>
      <c r="Y8" s="4"/>
      <c r="Z8" s="4"/>
      <c r="AA8" s="4"/>
      <c r="AB8" s="4"/>
      <c r="AC8" s="4"/>
    </row>
    <row r="9" spans="1:30" ht="15.75" thickBo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/>
      <c r="N9" s="5"/>
      <c r="O9" s="5"/>
      <c r="P9" s="5"/>
      <c r="Q9" s="5"/>
      <c r="R9" s="5"/>
      <c r="S9" s="5"/>
      <c r="T9" s="5"/>
      <c r="U9" s="5"/>
      <c r="V9" s="4"/>
      <c r="W9" s="4"/>
      <c r="X9" s="4"/>
      <c r="Y9" s="4"/>
      <c r="Z9" s="4"/>
      <c r="AA9" s="4"/>
      <c r="AB9" s="4"/>
      <c r="AC9" s="4"/>
    </row>
    <row r="10" spans="1:30" ht="29.25" customHeight="1" thickBot="1" x14ac:dyDescent="0.3">
      <c r="A10" s="5"/>
      <c r="B10" s="412" t="s">
        <v>37</v>
      </c>
      <c r="C10" s="403" t="s">
        <v>38</v>
      </c>
      <c r="D10" s="382" t="s">
        <v>101</v>
      </c>
      <c r="E10" s="383"/>
      <c r="F10" s="383"/>
      <c r="G10" s="383"/>
      <c r="H10" s="383"/>
      <c r="I10" s="384"/>
      <c r="J10" s="382" t="s">
        <v>102</v>
      </c>
      <c r="K10" s="383"/>
      <c r="L10" s="383"/>
      <c r="M10" s="383"/>
      <c r="N10" s="383"/>
      <c r="O10" s="384"/>
      <c r="P10" s="382" t="s">
        <v>103</v>
      </c>
      <c r="Q10" s="383"/>
      <c r="R10" s="383"/>
      <c r="S10" s="383"/>
      <c r="T10" s="383"/>
      <c r="U10" s="384"/>
      <c r="V10" s="382" t="s">
        <v>104</v>
      </c>
      <c r="W10" s="383"/>
      <c r="X10" s="383"/>
      <c r="Y10" s="383"/>
      <c r="Z10" s="383"/>
      <c r="AA10" s="384"/>
      <c r="AB10" s="365" t="s">
        <v>105</v>
      </c>
      <c r="AC10" s="4"/>
      <c r="AD10" s="4"/>
    </row>
    <row r="11" spans="1:30" ht="30.75" customHeight="1" thickBot="1" x14ac:dyDescent="0.3">
      <c r="A11" s="5"/>
      <c r="B11" s="413"/>
      <c r="C11" s="404"/>
      <c r="D11" s="368" t="s">
        <v>39</v>
      </c>
      <c r="E11" s="369"/>
      <c r="F11" s="369"/>
      <c r="G11" s="370"/>
      <c r="H11" s="9" t="s">
        <v>40</v>
      </c>
      <c r="I11" s="9" t="s">
        <v>61</v>
      </c>
      <c r="J11" s="368" t="s">
        <v>39</v>
      </c>
      <c r="K11" s="369"/>
      <c r="L11" s="369"/>
      <c r="M11" s="370"/>
      <c r="N11" s="9" t="s">
        <v>40</v>
      </c>
      <c r="O11" s="9" t="s">
        <v>61</v>
      </c>
      <c r="P11" s="368" t="s">
        <v>39</v>
      </c>
      <c r="Q11" s="369"/>
      <c r="R11" s="369"/>
      <c r="S11" s="370"/>
      <c r="T11" s="9" t="s">
        <v>40</v>
      </c>
      <c r="U11" s="9" t="s">
        <v>61</v>
      </c>
      <c r="V11" s="368" t="s">
        <v>39</v>
      </c>
      <c r="W11" s="369"/>
      <c r="X11" s="369"/>
      <c r="Y11" s="370"/>
      <c r="Z11" s="9" t="s">
        <v>40</v>
      </c>
      <c r="AA11" s="9" t="s">
        <v>61</v>
      </c>
      <c r="AB11" s="366"/>
      <c r="AC11" s="4"/>
      <c r="AD11" s="4"/>
    </row>
    <row r="12" spans="1:30" ht="15.75" customHeight="1" thickBot="1" x14ac:dyDescent="0.3">
      <c r="A12" s="5"/>
      <c r="B12" s="413"/>
      <c r="C12" s="405"/>
      <c r="D12" s="371" t="s">
        <v>62</v>
      </c>
      <c r="E12" s="372"/>
      <c r="F12" s="372"/>
      <c r="G12" s="372"/>
      <c r="H12" s="372"/>
      <c r="I12" s="373"/>
      <c r="J12" s="371" t="s">
        <v>62</v>
      </c>
      <c r="K12" s="372"/>
      <c r="L12" s="372"/>
      <c r="M12" s="372"/>
      <c r="N12" s="372"/>
      <c r="O12" s="373"/>
      <c r="P12" s="371" t="s">
        <v>62</v>
      </c>
      <c r="Q12" s="372"/>
      <c r="R12" s="372"/>
      <c r="S12" s="372"/>
      <c r="T12" s="372"/>
      <c r="U12" s="373"/>
      <c r="V12" s="371" t="s">
        <v>62</v>
      </c>
      <c r="W12" s="372"/>
      <c r="X12" s="372"/>
      <c r="Y12" s="372"/>
      <c r="Z12" s="372"/>
      <c r="AA12" s="373"/>
      <c r="AB12" s="366"/>
      <c r="AC12" s="4"/>
      <c r="AD12" s="4"/>
    </row>
    <row r="13" spans="1:30" ht="15.75" customHeight="1" thickBot="1" x14ac:dyDescent="0.3">
      <c r="A13" s="5"/>
      <c r="B13" s="414"/>
      <c r="C13" s="406"/>
      <c r="D13" s="374" t="s">
        <v>57</v>
      </c>
      <c r="E13" s="375"/>
      <c r="F13" s="375"/>
      <c r="G13" s="389" t="s">
        <v>63</v>
      </c>
      <c r="H13" s="391" t="s">
        <v>66</v>
      </c>
      <c r="I13" s="376" t="s">
        <v>62</v>
      </c>
      <c r="J13" s="374" t="s">
        <v>57</v>
      </c>
      <c r="K13" s="375"/>
      <c r="L13" s="375"/>
      <c r="M13" s="389" t="s">
        <v>63</v>
      </c>
      <c r="N13" s="391" t="s">
        <v>66</v>
      </c>
      <c r="O13" s="376" t="s">
        <v>62</v>
      </c>
      <c r="P13" s="374" t="s">
        <v>57</v>
      </c>
      <c r="Q13" s="375"/>
      <c r="R13" s="375"/>
      <c r="S13" s="389" t="s">
        <v>63</v>
      </c>
      <c r="T13" s="391" t="s">
        <v>66</v>
      </c>
      <c r="U13" s="376" t="s">
        <v>62</v>
      </c>
      <c r="V13" s="374" t="s">
        <v>57</v>
      </c>
      <c r="W13" s="375"/>
      <c r="X13" s="375"/>
      <c r="Y13" s="389" t="s">
        <v>63</v>
      </c>
      <c r="Z13" s="391" t="s">
        <v>66</v>
      </c>
      <c r="AA13" s="376" t="s">
        <v>62</v>
      </c>
      <c r="AB13" s="366"/>
      <c r="AC13" s="4"/>
      <c r="AD13" s="4"/>
    </row>
    <row r="14" spans="1:30" ht="15.75" thickBot="1" x14ac:dyDescent="0.3">
      <c r="A14" s="5"/>
      <c r="B14" s="10"/>
      <c r="C14" s="11"/>
      <c r="D14" s="136" t="s">
        <v>58</v>
      </c>
      <c r="E14" s="137" t="s">
        <v>91</v>
      </c>
      <c r="F14" s="137" t="s">
        <v>59</v>
      </c>
      <c r="G14" s="390"/>
      <c r="H14" s="392"/>
      <c r="I14" s="377"/>
      <c r="J14" s="136" t="s">
        <v>58</v>
      </c>
      <c r="K14" s="137" t="s">
        <v>91</v>
      </c>
      <c r="L14" s="137" t="s">
        <v>59</v>
      </c>
      <c r="M14" s="390"/>
      <c r="N14" s="392"/>
      <c r="O14" s="377"/>
      <c r="P14" s="136" t="s">
        <v>58</v>
      </c>
      <c r="Q14" s="137" t="s">
        <v>91</v>
      </c>
      <c r="R14" s="137" t="s">
        <v>59</v>
      </c>
      <c r="S14" s="390"/>
      <c r="T14" s="392"/>
      <c r="U14" s="377"/>
      <c r="V14" s="136" t="s">
        <v>58</v>
      </c>
      <c r="W14" s="137" t="s">
        <v>91</v>
      </c>
      <c r="X14" s="137" t="s">
        <v>59</v>
      </c>
      <c r="Y14" s="390"/>
      <c r="Z14" s="392"/>
      <c r="AA14" s="377"/>
      <c r="AB14" s="367"/>
      <c r="AC14" s="4"/>
      <c r="AD14" s="4"/>
    </row>
    <row r="15" spans="1:30" x14ac:dyDescent="0.25">
      <c r="A15" s="5"/>
      <c r="B15" s="35" t="s">
        <v>0</v>
      </c>
      <c r="C15" s="125" t="s">
        <v>52</v>
      </c>
      <c r="D15" s="12"/>
      <c r="E15" s="13"/>
      <c r="F15" s="56">
        <v>23507190.600000001</v>
      </c>
      <c r="G15" s="63">
        <f>SUM(D15:F15)</f>
        <v>23507190.600000001</v>
      </c>
      <c r="H15" s="66">
        <v>6281389.7999999998</v>
      </c>
      <c r="I15" s="14">
        <f>G15+H15</f>
        <v>29788580.400000002</v>
      </c>
      <c r="J15" s="12"/>
      <c r="K15" s="13"/>
      <c r="L15" s="56">
        <v>29070000</v>
      </c>
      <c r="M15" s="63">
        <f t="shared" ref="M15:M23" si="0">SUM(J15:L15)</f>
        <v>29070000</v>
      </c>
      <c r="N15" s="66">
        <v>4950000</v>
      </c>
      <c r="O15" s="14">
        <f>M15+N15</f>
        <v>34020000</v>
      </c>
      <c r="P15" s="12"/>
      <c r="Q15" s="13"/>
      <c r="R15" s="56">
        <v>9155824.3000000007</v>
      </c>
      <c r="S15" s="63">
        <f>SUM(P15:R15)</f>
        <v>9155824.3000000007</v>
      </c>
      <c r="T15" s="66">
        <v>2727622.1</v>
      </c>
      <c r="U15" s="14">
        <f>S15+T15</f>
        <v>11883446.4</v>
      </c>
      <c r="V15" s="12"/>
      <c r="W15" s="13"/>
      <c r="X15" s="56">
        <v>30100000</v>
      </c>
      <c r="Y15" s="63">
        <v>30100000</v>
      </c>
      <c r="Z15" s="66">
        <v>5050000</v>
      </c>
      <c r="AA15" s="14">
        <f>Y15+Z15</f>
        <v>35150000</v>
      </c>
      <c r="AB15" s="140">
        <f>(AA15/O15)</f>
        <v>1.0332157554379777</v>
      </c>
      <c r="AC15" s="4"/>
      <c r="AD15" s="4"/>
    </row>
    <row r="16" spans="1:30" x14ac:dyDescent="0.25">
      <c r="A16" s="5"/>
      <c r="B16" s="15" t="s">
        <v>1</v>
      </c>
      <c r="C16" s="126" t="s">
        <v>60</v>
      </c>
      <c r="D16" s="57">
        <v>42000000</v>
      </c>
      <c r="E16" s="16"/>
      <c r="F16" s="16"/>
      <c r="G16" s="64">
        <f t="shared" ref="G16:G23" si="1">SUM(D16:F16)</f>
        <v>42000000</v>
      </c>
      <c r="H16" s="67"/>
      <c r="I16" s="14">
        <f t="shared" ref="I16:I23" si="2">G16+H16</f>
        <v>42000000</v>
      </c>
      <c r="J16" s="57">
        <v>46000000</v>
      </c>
      <c r="K16" s="16"/>
      <c r="L16" s="16"/>
      <c r="M16" s="64">
        <f t="shared" si="0"/>
        <v>46000000</v>
      </c>
      <c r="N16" s="67">
        <v>0</v>
      </c>
      <c r="O16" s="14">
        <f t="shared" ref="O16:O20" si="3">M16+N16</f>
        <v>46000000</v>
      </c>
      <c r="P16" s="57">
        <v>22540000</v>
      </c>
      <c r="Q16" s="16"/>
      <c r="R16" s="16"/>
      <c r="S16" s="64">
        <f t="shared" ref="S16:S23" si="4">SUM(P16:R16)</f>
        <v>22540000</v>
      </c>
      <c r="T16" s="67">
        <v>0</v>
      </c>
      <c r="U16" s="14">
        <f t="shared" ref="U16:U20" si="5">S16+T16</f>
        <v>22540000</v>
      </c>
      <c r="V16" s="57">
        <v>45500000</v>
      </c>
      <c r="W16" s="16"/>
      <c r="X16" s="16"/>
      <c r="Y16" s="64">
        <f t="shared" ref="Y16:Y23" si="6">SUM(V16:X16)</f>
        <v>45500000</v>
      </c>
      <c r="Z16" s="67"/>
      <c r="AA16" s="14">
        <f t="shared" ref="AA16:AA20" si="7">Y16+Z16</f>
        <v>45500000</v>
      </c>
      <c r="AB16" s="140">
        <f t="shared" ref="AB16:AB24" si="8">(AA16/O16)</f>
        <v>0.98913043478260865</v>
      </c>
      <c r="AC16" s="4"/>
      <c r="AD16" s="4"/>
    </row>
    <row r="17" spans="1:30" x14ac:dyDescent="0.25">
      <c r="A17" s="5"/>
      <c r="B17" s="15" t="s">
        <v>3</v>
      </c>
      <c r="C17" s="127" t="s">
        <v>79</v>
      </c>
      <c r="D17" s="58"/>
      <c r="E17" s="17"/>
      <c r="F17" s="17"/>
      <c r="G17" s="64">
        <f t="shared" si="1"/>
        <v>0</v>
      </c>
      <c r="H17" s="68"/>
      <c r="I17" s="14">
        <f t="shared" si="2"/>
        <v>0</v>
      </c>
      <c r="J17" s="58"/>
      <c r="K17" s="17"/>
      <c r="L17" s="17"/>
      <c r="M17" s="64">
        <f t="shared" si="0"/>
        <v>0</v>
      </c>
      <c r="N17" s="68">
        <v>0</v>
      </c>
      <c r="O17" s="14">
        <f t="shared" si="3"/>
        <v>0</v>
      </c>
      <c r="P17" s="58"/>
      <c r="Q17" s="17"/>
      <c r="R17" s="17"/>
      <c r="S17" s="64">
        <f t="shared" si="4"/>
        <v>0</v>
      </c>
      <c r="T17" s="68">
        <v>0</v>
      </c>
      <c r="U17" s="14">
        <f t="shared" si="5"/>
        <v>0</v>
      </c>
      <c r="V17" s="58"/>
      <c r="W17" s="17"/>
      <c r="X17" s="17"/>
      <c r="Y17" s="64">
        <f t="shared" si="6"/>
        <v>0</v>
      </c>
      <c r="Z17" s="68"/>
      <c r="AA17" s="14">
        <f t="shared" si="7"/>
        <v>0</v>
      </c>
      <c r="AB17" s="140" t="e">
        <f t="shared" si="8"/>
        <v>#DIV/0!</v>
      </c>
      <c r="AC17" s="4"/>
      <c r="AD17" s="4"/>
    </row>
    <row r="18" spans="1:30" x14ac:dyDescent="0.25">
      <c r="A18" s="5"/>
      <c r="B18" s="15" t="s">
        <v>5</v>
      </c>
      <c r="C18" s="128" t="s">
        <v>53</v>
      </c>
      <c r="D18" s="18"/>
      <c r="E18" s="59">
        <v>3165631.9</v>
      </c>
      <c r="F18" s="17"/>
      <c r="G18" s="64">
        <f t="shared" si="1"/>
        <v>3165631.9</v>
      </c>
      <c r="H18" s="66"/>
      <c r="I18" s="14">
        <f t="shared" si="2"/>
        <v>3165631.9</v>
      </c>
      <c r="J18" s="18"/>
      <c r="K18" s="59">
        <v>1200000</v>
      </c>
      <c r="L18" s="17"/>
      <c r="M18" s="64">
        <f t="shared" si="0"/>
        <v>1200000</v>
      </c>
      <c r="N18" s="66">
        <v>0</v>
      </c>
      <c r="O18" s="14">
        <f t="shared" si="3"/>
        <v>1200000</v>
      </c>
      <c r="P18" s="18"/>
      <c r="Q18" s="59">
        <v>1769035.1</v>
      </c>
      <c r="R18" s="17"/>
      <c r="S18" s="64">
        <f t="shared" si="4"/>
        <v>1769035.1</v>
      </c>
      <c r="T18" s="66">
        <v>0</v>
      </c>
      <c r="U18" s="14">
        <f t="shared" si="5"/>
        <v>1769035.1</v>
      </c>
      <c r="V18" s="18"/>
      <c r="W18" s="59">
        <v>1400000</v>
      </c>
      <c r="X18" s="17"/>
      <c r="Y18" s="64">
        <v>1400000</v>
      </c>
      <c r="Z18" s="66"/>
      <c r="AA18" s="14">
        <f t="shared" si="7"/>
        <v>1400000</v>
      </c>
      <c r="AB18" s="140">
        <f t="shared" si="8"/>
        <v>1.1666666666666667</v>
      </c>
      <c r="AC18" s="4"/>
      <c r="AD18" s="4"/>
    </row>
    <row r="19" spans="1:30" x14ac:dyDescent="0.25">
      <c r="A19" s="5"/>
      <c r="B19" s="15" t="s">
        <v>7</v>
      </c>
      <c r="C19" s="40" t="s">
        <v>46</v>
      </c>
      <c r="D19" s="19"/>
      <c r="E19" s="17"/>
      <c r="F19" s="60">
        <v>1370512</v>
      </c>
      <c r="G19" s="64">
        <f t="shared" si="1"/>
        <v>1370512</v>
      </c>
      <c r="H19" s="69"/>
      <c r="I19" s="14">
        <f t="shared" si="2"/>
        <v>1370512</v>
      </c>
      <c r="J19" s="19"/>
      <c r="K19" s="17"/>
      <c r="L19" s="60">
        <v>1400000</v>
      </c>
      <c r="M19" s="64">
        <f t="shared" si="0"/>
        <v>1400000</v>
      </c>
      <c r="N19" s="69">
        <v>0</v>
      </c>
      <c r="O19" s="14">
        <f t="shared" si="3"/>
        <v>1400000</v>
      </c>
      <c r="P19" s="19"/>
      <c r="Q19" s="17"/>
      <c r="R19" s="60">
        <v>718035.4</v>
      </c>
      <c r="S19" s="64">
        <f t="shared" si="4"/>
        <v>718035.4</v>
      </c>
      <c r="T19" s="69">
        <v>0</v>
      </c>
      <c r="U19" s="14">
        <f t="shared" si="5"/>
        <v>718035.4</v>
      </c>
      <c r="V19" s="19"/>
      <c r="W19" s="17"/>
      <c r="X19" s="60">
        <v>1500000</v>
      </c>
      <c r="Y19" s="64">
        <v>1500000</v>
      </c>
      <c r="Z19" s="69"/>
      <c r="AA19" s="14">
        <f t="shared" si="7"/>
        <v>1500000</v>
      </c>
      <c r="AB19" s="140">
        <f t="shared" si="8"/>
        <v>1.0714285714285714</v>
      </c>
      <c r="AC19" s="4"/>
      <c r="AD19" s="4"/>
    </row>
    <row r="20" spans="1:30" x14ac:dyDescent="0.25">
      <c r="A20" s="5"/>
      <c r="B20" s="15" t="s">
        <v>9</v>
      </c>
      <c r="C20" s="129" t="s">
        <v>47</v>
      </c>
      <c r="D20" s="18"/>
      <c r="E20" s="16"/>
      <c r="F20" s="61"/>
      <c r="G20" s="64"/>
      <c r="H20" s="69"/>
      <c r="I20" s="14">
        <f t="shared" si="2"/>
        <v>0</v>
      </c>
      <c r="J20" s="18"/>
      <c r="K20" s="16"/>
      <c r="L20" s="61">
        <v>1500000</v>
      </c>
      <c r="M20" s="64">
        <f t="shared" si="0"/>
        <v>1500000</v>
      </c>
      <c r="N20" s="69">
        <v>0</v>
      </c>
      <c r="O20" s="14">
        <f t="shared" si="3"/>
        <v>1500000</v>
      </c>
      <c r="P20" s="18"/>
      <c r="Q20" s="16"/>
      <c r="R20" s="61"/>
      <c r="S20" s="64">
        <f t="shared" si="4"/>
        <v>0</v>
      </c>
      <c r="T20" s="69">
        <v>0</v>
      </c>
      <c r="U20" s="14">
        <f t="shared" si="5"/>
        <v>0</v>
      </c>
      <c r="V20" s="18"/>
      <c r="W20" s="16"/>
      <c r="X20" s="61">
        <v>1200000</v>
      </c>
      <c r="Y20" s="64">
        <v>1200000</v>
      </c>
      <c r="Z20" s="69"/>
      <c r="AA20" s="14">
        <f t="shared" si="7"/>
        <v>1200000</v>
      </c>
      <c r="AB20" s="140">
        <f t="shared" si="8"/>
        <v>0.8</v>
      </c>
      <c r="AC20" s="4"/>
      <c r="AD20" s="4"/>
    </row>
    <row r="21" spans="1:30" x14ac:dyDescent="0.25">
      <c r="A21" s="5"/>
      <c r="B21" s="15" t="s">
        <v>11</v>
      </c>
      <c r="C21" s="39" t="s">
        <v>2</v>
      </c>
      <c r="D21" s="18"/>
      <c r="E21" s="16"/>
      <c r="F21" s="61">
        <v>1955598.8</v>
      </c>
      <c r="G21" s="64">
        <f t="shared" si="1"/>
        <v>1955598.8</v>
      </c>
      <c r="H21" s="70">
        <v>557301.4</v>
      </c>
      <c r="I21" s="14">
        <f>G21+H21</f>
        <v>2512900.2000000002</v>
      </c>
      <c r="J21" s="18"/>
      <c r="K21" s="16"/>
      <c r="L21" s="61">
        <v>1930000</v>
      </c>
      <c r="M21" s="64">
        <f t="shared" si="0"/>
        <v>1930000</v>
      </c>
      <c r="N21" s="70">
        <v>50000</v>
      </c>
      <c r="O21" s="14">
        <f>M21+N21</f>
        <v>1980000</v>
      </c>
      <c r="P21" s="18"/>
      <c r="Q21" s="16"/>
      <c r="R21" s="61">
        <v>1025084.7</v>
      </c>
      <c r="S21" s="64">
        <v>1025084.7</v>
      </c>
      <c r="T21" s="70">
        <v>426474.8</v>
      </c>
      <c r="U21" s="14">
        <f>S21+T21</f>
        <v>1451559.5</v>
      </c>
      <c r="V21" s="18"/>
      <c r="W21" s="16"/>
      <c r="X21" s="61">
        <v>2450000</v>
      </c>
      <c r="Y21" s="64">
        <v>2450000</v>
      </c>
      <c r="Z21" s="70">
        <v>100000</v>
      </c>
      <c r="AA21" s="14">
        <f>Y21+Z21</f>
        <v>2550000</v>
      </c>
      <c r="AB21" s="140">
        <f t="shared" si="8"/>
        <v>1.2878787878787878</v>
      </c>
      <c r="AC21" s="4"/>
      <c r="AD21" s="4"/>
    </row>
    <row r="22" spans="1:30" x14ac:dyDescent="0.25">
      <c r="A22" s="5"/>
      <c r="B22" s="15" t="s">
        <v>13</v>
      </c>
      <c r="C22" s="39" t="s">
        <v>4</v>
      </c>
      <c r="D22" s="18"/>
      <c r="E22" s="16"/>
      <c r="F22" s="61"/>
      <c r="G22" s="64">
        <f t="shared" si="1"/>
        <v>0</v>
      </c>
      <c r="H22" s="70"/>
      <c r="I22" s="14">
        <f t="shared" si="2"/>
        <v>0</v>
      </c>
      <c r="J22" s="18"/>
      <c r="K22" s="16"/>
      <c r="L22" s="61">
        <v>0</v>
      </c>
      <c r="M22" s="64">
        <v>0</v>
      </c>
      <c r="N22" s="70">
        <v>0</v>
      </c>
      <c r="O22" s="14">
        <f t="shared" ref="O22:O23" si="9">M22+N22</f>
        <v>0</v>
      </c>
      <c r="P22" s="18"/>
      <c r="Q22" s="16"/>
      <c r="R22" s="61"/>
      <c r="S22" s="64">
        <f t="shared" si="4"/>
        <v>0</v>
      </c>
      <c r="T22" s="70"/>
      <c r="U22" s="14">
        <f t="shared" ref="U22:U23" si="10">S22+T22</f>
        <v>0</v>
      </c>
      <c r="V22" s="18"/>
      <c r="W22" s="16"/>
      <c r="X22" s="61"/>
      <c r="Y22" s="64">
        <f t="shared" si="6"/>
        <v>0</v>
      </c>
      <c r="Z22" s="70"/>
      <c r="AA22" s="14">
        <f t="shared" ref="AA22:AA23" si="11">Y22+Z22</f>
        <v>0</v>
      </c>
      <c r="AB22" s="140" t="e">
        <f t="shared" si="8"/>
        <v>#DIV/0!</v>
      </c>
      <c r="AC22" s="4"/>
      <c r="AD22" s="4"/>
    </row>
    <row r="23" spans="1:30" ht="15.75" thickBot="1" x14ac:dyDescent="0.3">
      <c r="A23" s="5"/>
      <c r="B23" s="130" t="s">
        <v>15</v>
      </c>
      <c r="C23" s="131" t="s">
        <v>6</v>
      </c>
      <c r="D23" s="21"/>
      <c r="E23" s="22"/>
      <c r="F23" s="62"/>
      <c r="G23" s="65">
        <f t="shared" si="1"/>
        <v>0</v>
      </c>
      <c r="H23" s="71"/>
      <c r="I23" s="23">
        <f t="shared" si="2"/>
        <v>0</v>
      </c>
      <c r="J23" s="21"/>
      <c r="K23" s="22"/>
      <c r="L23" s="62">
        <v>0</v>
      </c>
      <c r="M23" s="65">
        <f t="shared" si="0"/>
        <v>0</v>
      </c>
      <c r="N23" s="71">
        <v>0</v>
      </c>
      <c r="O23" s="23">
        <f t="shared" si="9"/>
        <v>0</v>
      </c>
      <c r="P23" s="21"/>
      <c r="Q23" s="22"/>
      <c r="R23" s="62"/>
      <c r="S23" s="65">
        <f t="shared" si="4"/>
        <v>0</v>
      </c>
      <c r="T23" s="71"/>
      <c r="U23" s="23">
        <f t="shared" si="10"/>
        <v>0</v>
      </c>
      <c r="V23" s="21"/>
      <c r="W23" s="22"/>
      <c r="X23" s="62"/>
      <c r="Y23" s="65">
        <f t="shared" si="6"/>
        <v>0</v>
      </c>
      <c r="Z23" s="71"/>
      <c r="AA23" s="23">
        <f t="shared" si="11"/>
        <v>0</v>
      </c>
      <c r="AB23" s="143" t="e">
        <f t="shared" si="8"/>
        <v>#DIV/0!</v>
      </c>
      <c r="AC23" s="4"/>
      <c r="AD23" s="4"/>
    </row>
    <row r="24" spans="1:30" ht="15.75" thickBot="1" x14ac:dyDescent="0.3">
      <c r="A24" s="5"/>
      <c r="B24" s="24" t="s">
        <v>17</v>
      </c>
      <c r="C24" s="25" t="s">
        <v>8</v>
      </c>
      <c r="D24" s="26">
        <f>SUM(D15:D21)</f>
        <v>42000000</v>
      </c>
      <c r="E24" s="27">
        <f>SUM(E15:E21)</f>
        <v>3165631.9</v>
      </c>
      <c r="F24" s="27">
        <f>SUM(F15:F21)</f>
        <v>26833301.400000002</v>
      </c>
      <c r="G24" s="28">
        <f>SUM(D24:F24)</f>
        <v>71998933.299999997</v>
      </c>
      <c r="H24" s="29">
        <f>SUM(H15:H21)</f>
        <v>6838691.2000000002</v>
      </c>
      <c r="I24" s="29">
        <f>SUM(I15:I21)</f>
        <v>78837624.500000015</v>
      </c>
      <c r="J24" s="26">
        <f>SUM(J15:J21)</f>
        <v>46000000</v>
      </c>
      <c r="K24" s="27">
        <f>SUM(K15:K21)</f>
        <v>1200000</v>
      </c>
      <c r="L24" s="27">
        <f>SUM(L15:L21)</f>
        <v>33900000</v>
      </c>
      <c r="M24" s="28">
        <f>SUM(J24:L24)</f>
        <v>81100000</v>
      </c>
      <c r="N24" s="29">
        <f>SUM(N15:N23)</f>
        <v>5000000</v>
      </c>
      <c r="O24" s="29">
        <f>SUM(O15:O21)</f>
        <v>86100000</v>
      </c>
      <c r="P24" s="26">
        <f>SUM(P15:P21)</f>
        <v>22540000</v>
      </c>
      <c r="Q24" s="27">
        <f>SUM(Q15:Q21)</f>
        <v>1769035.1</v>
      </c>
      <c r="R24" s="27">
        <f>SUM(R15:R21)</f>
        <v>10898944.4</v>
      </c>
      <c r="S24" s="28">
        <f>SUM(P24:R24)</f>
        <v>35207979.5</v>
      </c>
      <c r="T24" s="29">
        <f>SUM(T15:T21)</f>
        <v>3154096.9</v>
      </c>
      <c r="U24" s="29">
        <f>SUM(U15:U21)</f>
        <v>38362076.399999999</v>
      </c>
      <c r="V24" s="26">
        <f>SUM(V15:V21)</f>
        <v>45500000</v>
      </c>
      <c r="W24" s="27">
        <f>SUM(W15:W21)</f>
        <v>1400000</v>
      </c>
      <c r="X24" s="27">
        <f>SUM(X15:X23)</f>
        <v>35250000</v>
      </c>
      <c r="Y24" s="28">
        <f>SUM(Y15:Y23)</f>
        <v>82150000</v>
      </c>
      <c r="Z24" s="29">
        <f>SUM(Z15:Z21)</f>
        <v>5150000</v>
      </c>
      <c r="AA24" s="29">
        <f>SUM(AA15:AA21)</f>
        <v>87300000</v>
      </c>
      <c r="AB24" s="144">
        <f t="shared" si="8"/>
        <v>1.0139372822299653</v>
      </c>
      <c r="AC24" s="4"/>
      <c r="AD24" s="4"/>
    </row>
    <row r="25" spans="1:30" ht="15.75" customHeight="1" thickBot="1" x14ac:dyDescent="0.3">
      <c r="A25" s="5"/>
      <c r="B25" s="30"/>
      <c r="C25" s="31"/>
      <c r="D25" s="385" t="s">
        <v>68</v>
      </c>
      <c r="E25" s="386"/>
      <c r="F25" s="386"/>
      <c r="G25" s="387"/>
      <c r="H25" s="387"/>
      <c r="I25" s="388"/>
      <c r="J25" s="385" t="s">
        <v>68</v>
      </c>
      <c r="K25" s="386"/>
      <c r="L25" s="386"/>
      <c r="M25" s="387"/>
      <c r="N25" s="387"/>
      <c r="O25" s="388"/>
      <c r="P25" s="385" t="s">
        <v>68</v>
      </c>
      <c r="Q25" s="386"/>
      <c r="R25" s="386"/>
      <c r="S25" s="387"/>
      <c r="T25" s="387"/>
      <c r="U25" s="388"/>
      <c r="V25" s="385" t="s">
        <v>68</v>
      </c>
      <c r="W25" s="386"/>
      <c r="X25" s="386"/>
      <c r="Y25" s="387"/>
      <c r="Z25" s="387"/>
      <c r="AA25" s="388"/>
      <c r="AB25" s="358" t="s">
        <v>105</v>
      </c>
      <c r="AC25" s="4"/>
      <c r="AD25" s="4"/>
    </row>
    <row r="26" spans="1:30" ht="15.75" thickBot="1" x14ac:dyDescent="0.3">
      <c r="A26" s="5"/>
      <c r="B26" s="410" t="s">
        <v>37</v>
      </c>
      <c r="C26" s="403" t="s">
        <v>38</v>
      </c>
      <c r="D26" s="361" t="s">
        <v>69</v>
      </c>
      <c r="E26" s="362"/>
      <c r="F26" s="362"/>
      <c r="G26" s="378" t="s">
        <v>64</v>
      </c>
      <c r="H26" s="380" t="s">
        <v>67</v>
      </c>
      <c r="I26" s="363" t="s">
        <v>68</v>
      </c>
      <c r="J26" s="361" t="s">
        <v>69</v>
      </c>
      <c r="K26" s="362"/>
      <c r="L26" s="362"/>
      <c r="M26" s="378" t="s">
        <v>64</v>
      </c>
      <c r="N26" s="380" t="s">
        <v>67</v>
      </c>
      <c r="O26" s="363" t="s">
        <v>68</v>
      </c>
      <c r="P26" s="361" t="s">
        <v>69</v>
      </c>
      <c r="Q26" s="362"/>
      <c r="R26" s="362"/>
      <c r="S26" s="378" t="s">
        <v>64</v>
      </c>
      <c r="T26" s="380" t="s">
        <v>67</v>
      </c>
      <c r="U26" s="363" t="s">
        <v>68</v>
      </c>
      <c r="V26" s="361" t="s">
        <v>69</v>
      </c>
      <c r="W26" s="362"/>
      <c r="X26" s="362"/>
      <c r="Y26" s="378" t="s">
        <v>64</v>
      </c>
      <c r="Z26" s="380" t="s">
        <v>67</v>
      </c>
      <c r="AA26" s="363" t="s">
        <v>68</v>
      </c>
      <c r="AB26" s="359"/>
      <c r="AC26" s="4"/>
      <c r="AD26" s="4"/>
    </row>
    <row r="27" spans="1:30" ht="15.75" thickBot="1" x14ac:dyDescent="0.3">
      <c r="A27" s="5"/>
      <c r="B27" s="411"/>
      <c r="C27" s="404"/>
      <c r="D27" s="32" t="s">
        <v>54</v>
      </c>
      <c r="E27" s="33" t="s">
        <v>55</v>
      </c>
      <c r="F27" s="34" t="s">
        <v>56</v>
      </c>
      <c r="G27" s="379"/>
      <c r="H27" s="381"/>
      <c r="I27" s="364"/>
      <c r="J27" s="32" t="s">
        <v>54</v>
      </c>
      <c r="K27" s="33" t="s">
        <v>55</v>
      </c>
      <c r="L27" s="34" t="s">
        <v>56</v>
      </c>
      <c r="M27" s="379"/>
      <c r="N27" s="381"/>
      <c r="O27" s="364"/>
      <c r="P27" s="32" t="s">
        <v>54</v>
      </c>
      <c r="Q27" s="33" t="s">
        <v>55</v>
      </c>
      <c r="R27" s="34" t="s">
        <v>56</v>
      </c>
      <c r="S27" s="379"/>
      <c r="T27" s="381"/>
      <c r="U27" s="364"/>
      <c r="V27" s="32" t="s">
        <v>54</v>
      </c>
      <c r="W27" s="33" t="s">
        <v>55</v>
      </c>
      <c r="X27" s="34" t="s">
        <v>56</v>
      </c>
      <c r="Y27" s="379"/>
      <c r="Z27" s="381"/>
      <c r="AA27" s="364"/>
      <c r="AB27" s="360"/>
      <c r="AC27" s="4"/>
      <c r="AD27" s="4"/>
    </row>
    <row r="28" spans="1:30" x14ac:dyDescent="0.25">
      <c r="A28" s="5"/>
      <c r="B28" s="35" t="s">
        <v>19</v>
      </c>
      <c r="C28" s="36" t="s">
        <v>10</v>
      </c>
      <c r="D28" s="72">
        <v>3602635.3</v>
      </c>
      <c r="E28" s="72"/>
      <c r="F28" s="72">
        <v>2208066.9</v>
      </c>
      <c r="G28" s="73">
        <f>SUM(D28:F28)</f>
        <v>5810702.1999999993</v>
      </c>
      <c r="H28" s="73">
        <v>390607.6</v>
      </c>
      <c r="I28" s="37">
        <f>G28+H28</f>
        <v>6201309.7999999989</v>
      </c>
      <c r="J28" s="81">
        <v>3068800</v>
      </c>
      <c r="K28" s="72"/>
      <c r="L28" s="72">
        <v>2411200</v>
      </c>
      <c r="M28" s="73">
        <f>SUM(J28:L28)</f>
        <v>5480000</v>
      </c>
      <c r="N28" s="73">
        <v>100000</v>
      </c>
      <c r="O28" s="37">
        <f>M28+N28</f>
        <v>5580000</v>
      </c>
      <c r="P28" s="153">
        <v>1147892.78</v>
      </c>
      <c r="Q28" s="154"/>
      <c r="R28" s="154">
        <v>765261.86</v>
      </c>
      <c r="S28" s="155">
        <f>SUM(P28:R28)</f>
        <v>1913154.6400000001</v>
      </c>
      <c r="T28" s="155">
        <v>19606</v>
      </c>
      <c r="U28" s="156">
        <f>S28+T28</f>
        <v>1932760.6400000001</v>
      </c>
      <c r="V28" s="81">
        <v>3025000</v>
      </c>
      <c r="W28" s="72">
        <v>0</v>
      </c>
      <c r="X28" s="72">
        <v>2475000</v>
      </c>
      <c r="Y28" s="73">
        <v>5500000</v>
      </c>
      <c r="Z28" s="73">
        <v>100000</v>
      </c>
      <c r="AA28" s="37">
        <f>Y28+Z28</f>
        <v>5600000</v>
      </c>
      <c r="AB28" s="140">
        <f t="shared" ref="AB28:AB41" si="12">(AA28/O28)</f>
        <v>1.0035842293906809</v>
      </c>
      <c r="AC28" s="4"/>
      <c r="AD28" s="4"/>
    </row>
    <row r="29" spans="1:30" x14ac:dyDescent="0.25">
      <c r="A29" s="5"/>
      <c r="B29" s="15" t="s">
        <v>20</v>
      </c>
      <c r="C29" s="38" t="s">
        <v>12</v>
      </c>
      <c r="D29" s="74">
        <v>5603073.7000000002</v>
      </c>
      <c r="E29" s="74">
        <v>2401317.4</v>
      </c>
      <c r="F29" s="74"/>
      <c r="G29" s="75">
        <f>SUM(D29:F29)</f>
        <v>8004391.0999999996</v>
      </c>
      <c r="H29" s="76">
        <v>1013910.6</v>
      </c>
      <c r="I29" s="14">
        <f t="shared" ref="I29:I38" si="13">G29+H29</f>
        <v>9018301.6999999993</v>
      </c>
      <c r="J29" s="82">
        <v>4183692</v>
      </c>
      <c r="K29" s="74">
        <v>663908</v>
      </c>
      <c r="L29" s="74">
        <v>3612400</v>
      </c>
      <c r="M29" s="75">
        <f t="shared" ref="M29:M38" si="14">SUM(J29:L29)</f>
        <v>8460000</v>
      </c>
      <c r="N29" s="76">
        <v>850000</v>
      </c>
      <c r="O29" s="14">
        <f t="shared" ref="O29:O38" si="15">M29+N29</f>
        <v>9310000</v>
      </c>
      <c r="P29" s="157">
        <v>2651342.8199999998</v>
      </c>
      <c r="Q29" s="158">
        <v>1274167.5</v>
      </c>
      <c r="R29" s="158">
        <v>493394.38</v>
      </c>
      <c r="S29" s="159">
        <f t="shared" ref="S29:S38" si="16">SUM(P29:R29)</f>
        <v>4418904.7</v>
      </c>
      <c r="T29" s="160">
        <v>144545.37</v>
      </c>
      <c r="U29" s="161">
        <f t="shared" ref="U29:U38" si="17">S29+T29</f>
        <v>4563450.07</v>
      </c>
      <c r="V29" s="82">
        <v>5335000</v>
      </c>
      <c r="W29" s="74">
        <v>234000</v>
      </c>
      <c r="X29" s="74">
        <v>4131000</v>
      </c>
      <c r="Y29" s="75">
        <v>9700000</v>
      </c>
      <c r="Z29" s="76">
        <v>300000</v>
      </c>
      <c r="AA29" s="14">
        <f t="shared" ref="AA29:AA38" si="18">Y29+Z29</f>
        <v>10000000</v>
      </c>
      <c r="AB29" s="140">
        <f t="shared" si="12"/>
        <v>1.0741138560687433</v>
      </c>
      <c r="AC29" s="4"/>
      <c r="AD29" s="4"/>
    </row>
    <row r="30" spans="1:30" x14ac:dyDescent="0.25">
      <c r="A30" s="5"/>
      <c r="B30" s="15" t="s">
        <v>22</v>
      </c>
      <c r="C30" s="39" t="s">
        <v>14</v>
      </c>
      <c r="D30" s="77">
        <v>3590307.2</v>
      </c>
      <c r="E30" s="77"/>
      <c r="F30" s="77" t="s">
        <v>88</v>
      </c>
      <c r="G30" s="75">
        <v>3590307.2</v>
      </c>
      <c r="H30" s="75">
        <v>307098.8</v>
      </c>
      <c r="I30" s="14">
        <f t="shared" si="13"/>
        <v>3897406</v>
      </c>
      <c r="J30" s="83">
        <v>2206400</v>
      </c>
      <c r="K30" s="77"/>
      <c r="L30" s="77">
        <v>1733600</v>
      </c>
      <c r="M30" s="75">
        <f t="shared" si="14"/>
        <v>3940000</v>
      </c>
      <c r="N30" s="75">
        <v>0</v>
      </c>
      <c r="O30" s="14">
        <f t="shared" si="15"/>
        <v>3940000</v>
      </c>
      <c r="P30" s="162">
        <v>1260310.3400000001</v>
      </c>
      <c r="Q30" s="152"/>
      <c r="R30" s="152">
        <v>860121.65</v>
      </c>
      <c r="S30" s="159">
        <f t="shared" si="16"/>
        <v>2120431.9900000002</v>
      </c>
      <c r="T30" s="159">
        <v>0</v>
      </c>
      <c r="U30" s="161">
        <f t="shared" si="17"/>
        <v>2120431.9900000002</v>
      </c>
      <c r="V30" s="83">
        <v>1665000</v>
      </c>
      <c r="W30" s="77">
        <v>0</v>
      </c>
      <c r="X30" s="77">
        <v>2725000</v>
      </c>
      <c r="Y30" s="75">
        <v>4390000</v>
      </c>
      <c r="Z30" s="75">
        <v>0</v>
      </c>
      <c r="AA30" s="14">
        <f t="shared" si="18"/>
        <v>4390000</v>
      </c>
      <c r="AB30" s="140">
        <f t="shared" si="12"/>
        <v>1.1142131979695431</v>
      </c>
      <c r="AC30" s="4"/>
      <c r="AD30" s="4"/>
    </row>
    <row r="31" spans="1:30" x14ac:dyDescent="0.25">
      <c r="A31" s="5"/>
      <c r="B31" s="15" t="s">
        <v>24</v>
      </c>
      <c r="C31" s="39" t="s">
        <v>16</v>
      </c>
      <c r="D31" s="77">
        <v>6819887.7999999998</v>
      </c>
      <c r="E31" s="77"/>
      <c r="F31" s="77">
        <v>1704972</v>
      </c>
      <c r="G31" s="75">
        <f>SUM(D31:F31)</f>
        <v>8524859.8000000007</v>
      </c>
      <c r="H31" s="75">
        <v>511799.4</v>
      </c>
      <c r="I31" s="14">
        <f>SUM(G31:H31)</f>
        <v>9036659.2000000011</v>
      </c>
      <c r="J31" s="83">
        <v>5262800</v>
      </c>
      <c r="K31" s="77"/>
      <c r="L31" s="77">
        <v>4017200</v>
      </c>
      <c r="M31" s="75">
        <f t="shared" si="14"/>
        <v>9280000</v>
      </c>
      <c r="N31" s="75">
        <v>50000</v>
      </c>
      <c r="O31" s="14">
        <f t="shared" si="15"/>
        <v>9330000</v>
      </c>
      <c r="P31" s="162">
        <v>2180240.66</v>
      </c>
      <c r="Q31" s="152"/>
      <c r="R31" s="152">
        <v>1453493.77</v>
      </c>
      <c r="S31" s="159">
        <f t="shared" si="16"/>
        <v>3633734.43</v>
      </c>
      <c r="T31" s="159">
        <v>28200.32</v>
      </c>
      <c r="U31" s="161">
        <f t="shared" si="17"/>
        <v>3661934.75</v>
      </c>
      <c r="V31" s="83">
        <v>5200000</v>
      </c>
      <c r="W31" s="77">
        <v>0</v>
      </c>
      <c r="X31" s="77">
        <v>4080000</v>
      </c>
      <c r="Y31" s="75">
        <v>9280000</v>
      </c>
      <c r="Z31" s="75">
        <v>100000</v>
      </c>
      <c r="AA31" s="14">
        <f t="shared" si="18"/>
        <v>9380000</v>
      </c>
      <c r="AB31" s="140">
        <f t="shared" si="12"/>
        <v>1.0053590568060022</v>
      </c>
      <c r="AC31" s="4"/>
      <c r="AD31" s="4"/>
    </row>
    <row r="32" spans="1:30" x14ac:dyDescent="0.25">
      <c r="A32" s="5"/>
      <c r="B32" s="15" t="s">
        <v>26</v>
      </c>
      <c r="C32" s="39" t="s">
        <v>18</v>
      </c>
      <c r="D32" s="77">
        <v>12897460.199999999</v>
      </c>
      <c r="E32" s="77">
        <v>257949.2</v>
      </c>
      <c r="F32" s="77">
        <v>12639510.800000001</v>
      </c>
      <c r="G32" s="75">
        <f>SUM(D32:F32)</f>
        <v>25794920.199999999</v>
      </c>
      <c r="H32" s="75">
        <v>1029731.8</v>
      </c>
      <c r="I32" s="14">
        <f>SUM(G32:H32)</f>
        <v>26824652</v>
      </c>
      <c r="J32" s="83">
        <v>15590800</v>
      </c>
      <c r="K32" s="77">
        <v>100000</v>
      </c>
      <c r="L32" s="77">
        <v>14739200</v>
      </c>
      <c r="M32" s="75">
        <f t="shared" si="14"/>
        <v>30430000</v>
      </c>
      <c r="N32" s="75">
        <v>1160000</v>
      </c>
      <c r="O32" s="14">
        <f t="shared" si="15"/>
        <v>31590000</v>
      </c>
      <c r="P32" s="162">
        <v>7351870.5999999996</v>
      </c>
      <c r="Q32" s="152">
        <v>272491</v>
      </c>
      <c r="R32" s="152">
        <v>4628756.2</v>
      </c>
      <c r="S32" s="159">
        <f t="shared" si="16"/>
        <v>12253117.800000001</v>
      </c>
      <c r="T32" s="159">
        <v>286448</v>
      </c>
      <c r="U32" s="161">
        <f t="shared" si="17"/>
        <v>12539565.800000001</v>
      </c>
      <c r="V32" s="322">
        <v>16500000</v>
      </c>
      <c r="W32" s="77">
        <v>300000</v>
      </c>
      <c r="X32" s="77">
        <v>14960000</v>
      </c>
      <c r="Y32" s="75">
        <v>31760000</v>
      </c>
      <c r="Z32" s="75">
        <v>1200000</v>
      </c>
      <c r="AA32" s="14">
        <f t="shared" si="18"/>
        <v>32960000</v>
      </c>
      <c r="AB32" s="140">
        <f t="shared" si="12"/>
        <v>1.0433681544792657</v>
      </c>
      <c r="AC32" s="4"/>
      <c r="AD32" s="4"/>
    </row>
    <row r="33" spans="1:30" x14ac:dyDescent="0.25">
      <c r="A33" s="5"/>
      <c r="B33" s="15" t="s">
        <v>28</v>
      </c>
      <c r="C33" s="40" t="s">
        <v>42</v>
      </c>
      <c r="D33" s="77">
        <v>12897460.199999999</v>
      </c>
      <c r="E33" s="77">
        <v>257949.2</v>
      </c>
      <c r="F33" s="77">
        <v>12639510.800000001</v>
      </c>
      <c r="G33" s="75">
        <f>SUM(D33:F33)</f>
        <v>25794920.199999999</v>
      </c>
      <c r="H33" s="75">
        <v>923681.8</v>
      </c>
      <c r="I33" s="14">
        <f t="shared" si="13"/>
        <v>26718602</v>
      </c>
      <c r="J33" s="83">
        <v>14013280</v>
      </c>
      <c r="K33" s="77">
        <v>100000</v>
      </c>
      <c r="L33" s="77">
        <v>12874720</v>
      </c>
      <c r="M33" s="75">
        <f t="shared" si="14"/>
        <v>26988000</v>
      </c>
      <c r="N33" s="75">
        <v>870000</v>
      </c>
      <c r="O33" s="14">
        <f t="shared" si="15"/>
        <v>27858000</v>
      </c>
      <c r="P33" s="162">
        <v>6764425.2000000002</v>
      </c>
      <c r="Q33" s="152">
        <v>272491</v>
      </c>
      <c r="R33" s="152">
        <v>4237125.8</v>
      </c>
      <c r="S33" s="159">
        <f t="shared" si="16"/>
        <v>11274042</v>
      </c>
      <c r="T33" s="159">
        <v>243798</v>
      </c>
      <c r="U33" s="161">
        <f t="shared" si="17"/>
        <v>11517840</v>
      </c>
      <c r="V33" s="322">
        <v>14300000</v>
      </c>
      <c r="W33" s="77">
        <v>300000</v>
      </c>
      <c r="X33" s="77">
        <v>13360000</v>
      </c>
      <c r="Y33" s="75">
        <v>27960000</v>
      </c>
      <c r="Z33" s="75">
        <v>900000</v>
      </c>
      <c r="AA33" s="14">
        <f t="shared" si="18"/>
        <v>28860000</v>
      </c>
      <c r="AB33" s="140">
        <f t="shared" si="12"/>
        <v>1.0359681240577212</v>
      </c>
      <c r="AC33" s="4"/>
      <c r="AD33" s="4"/>
    </row>
    <row r="34" spans="1:30" x14ac:dyDescent="0.25">
      <c r="A34" s="5"/>
      <c r="B34" s="15" t="s">
        <v>30</v>
      </c>
      <c r="C34" s="41" t="s">
        <v>21</v>
      </c>
      <c r="D34" s="78" t="s">
        <v>88</v>
      </c>
      <c r="E34" s="77"/>
      <c r="F34" s="77">
        <v>4129820</v>
      </c>
      <c r="G34" s="75">
        <v>4129820</v>
      </c>
      <c r="H34" s="75">
        <v>106050</v>
      </c>
      <c r="I34" s="14">
        <f t="shared" si="13"/>
        <v>4235870</v>
      </c>
      <c r="J34" s="83">
        <v>1577520</v>
      </c>
      <c r="K34" s="77"/>
      <c r="L34" s="77">
        <v>1864480</v>
      </c>
      <c r="M34" s="75">
        <f>SUM(J34:L34)</f>
        <v>3442000</v>
      </c>
      <c r="N34" s="75">
        <v>290000</v>
      </c>
      <c r="O34" s="14">
        <f t="shared" si="15"/>
        <v>3732000</v>
      </c>
      <c r="P34" s="162">
        <v>587445.6</v>
      </c>
      <c r="Q34" s="152"/>
      <c r="R34" s="152">
        <v>391630.4</v>
      </c>
      <c r="S34" s="159">
        <f t="shared" si="16"/>
        <v>979076</v>
      </c>
      <c r="T34" s="159">
        <v>42650</v>
      </c>
      <c r="U34" s="161">
        <f t="shared" si="17"/>
        <v>1021726</v>
      </c>
      <c r="V34" s="322">
        <v>1938000</v>
      </c>
      <c r="W34" s="77">
        <v>0</v>
      </c>
      <c r="X34" s="77">
        <v>1862000</v>
      </c>
      <c r="Y34" s="75">
        <v>3800000</v>
      </c>
      <c r="Z34" s="75">
        <v>300000</v>
      </c>
      <c r="AA34" s="14">
        <f t="shared" si="18"/>
        <v>4100000</v>
      </c>
      <c r="AB34" s="140">
        <f t="shared" si="12"/>
        <v>1.0986066452304395</v>
      </c>
      <c r="AC34" s="4"/>
      <c r="AD34" s="4"/>
    </row>
    <row r="35" spans="1:30" x14ac:dyDescent="0.25">
      <c r="A35" s="5"/>
      <c r="B35" s="15" t="s">
        <v>32</v>
      </c>
      <c r="C35" s="39" t="s">
        <v>23</v>
      </c>
      <c r="D35" s="77">
        <v>3972393.2</v>
      </c>
      <c r="E35" s="77"/>
      <c r="F35" s="77">
        <v>3972393.1</v>
      </c>
      <c r="G35" s="75">
        <f>SUM(D35:F35)</f>
        <v>7944786.3000000007</v>
      </c>
      <c r="H35" s="75">
        <v>327140.7</v>
      </c>
      <c r="I35" s="14">
        <f t="shared" si="13"/>
        <v>8271927.0000000009</v>
      </c>
      <c r="J35" s="83">
        <v>5373200</v>
      </c>
      <c r="K35" s="77"/>
      <c r="L35" s="77">
        <v>4221800</v>
      </c>
      <c r="M35" s="75">
        <f t="shared" si="14"/>
        <v>9595000</v>
      </c>
      <c r="N35" s="75">
        <v>295000</v>
      </c>
      <c r="O35" s="14">
        <f t="shared" si="15"/>
        <v>9890000</v>
      </c>
      <c r="P35" s="162">
        <v>2322869.7200000002</v>
      </c>
      <c r="Q35" s="152"/>
      <c r="R35" s="152">
        <v>1548579.81</v>
      </c>
      <c r="S35" s="159">
        <f t="shared" si="16"/>
        <v>3871449.5300000003</v>
      </c>
      <c r="T35" s="159">
        <v>82404.899999999994</v>
      </c>
      <c r="U35" s="161">
        <f t="shared" si="17"/>
        <v>3953854.43</v>
      </c>
      <c r="V35" s="322">
        <v>5100000</v>
      </c>
      <c r="W35" s="77">
        <v>0</v>
      </c>
      <c r="X35" s="77">
        <v>5030000</v>
      </c>
      <c r="Y35" s="75">
        <v>10130000</v>
      </c>
      <c r="Z35" s="75">
        <v>300000</v>
      </c>
      <c r="AA35" s="14">
        <f t="shared" si="18"/>
        <v>10430000</v>
      </c>
      <c r="AB35" s="140">
        <f t="shared" si="12"/>
        <v>1.0546006066734075</v>
      </c>
      <c r="AC35" s="4"/>
      <c r="AD35" s="4"/>
    </row>
    <row r="36" spans="1:30" x14ac:dyDescent="0.25">
      <c r="A36" s="5"/>
      <c r="B36" s="15" t="s">
        <v>33</v>
      </c>
      <c r="C36" s="39" t="s">
        <v>25</v>
      </c>
      <c r="D36" s="77">
        <v>19822.7</v>
      </c>
      <c r="E36" s="77"/>
      <c r="F36" s="77"/>
      <c r="G36" s="75">
        <v>19822.7</v>
      </c>
      <c r="H36" s="75">
        <v>0</v>
      </c>
      <c r="I36" s="14">
        <f t="shared" si="13"/>
        <v>19822.7</v>
      </c>
      <c r="J36" s="83">
        <v>33600</v>
      </c>
      <c r="K36" s="77"/>
      <c r="L36" s="77">
        <v>26400</v>
      </c>
      <c r="M36" s="75">
        <f t="shared" si="14"/>
        <v>60000</v>
      </c>
      <c r="N36" s="75">
        <v>0</v>
      </c>
      <c r="O36" s="14">
        <f t="shared" si="15"/>
        <v>60000</v>
      </c>
      <c r="P36" s="162">
        <v>12001</v>
      </c>
      <c r="Q36" s="152"/>
      <c r="R36" s="152">
        <v>0</v>
      </c>
      <c r="S36" s="159">
        <f t="shared" si="16"/>
        <v>12001</v>
      </c>
      <c r="T36" s="159">
        <v>0</v>
      </c>
      <c r="U36" s="161">
        <f t="shared" si="17"/>
        <v>12001</v>
      </c>
      <c r="V36" s="83">
        <v>35000</v>
      </c>
      <c r="W36" s="77">
        <v>0</v>
      </c>
      <c r="X36" s="77">
        <v>15000</v>
      </c>
      <c r="Y36" s="75">
        <v>50000</v>
      </c>
      <c r="Z36" s="75">
        <v>0</v>
      </c>
      <c r="AA36" s="14">
        <f t="shared" si="18"/>
        <v>50000</v>
      </c>
      <c r="AB36" s="140">
        <f t="shared" si="12"/>
        <v>0.83333333333333337</v>
      </c>
      <c r="AC36" s="4"/>
      <c r="AD36" s="4"/>
    </row>
    <row r="37" spans="1:30" x14ac:dyDescent="0.25">
      <c r="A37" s="5"/>
      <c r="B37" s="15" t="s">
        <v>34</v>
      </c>
      <c r="C37" s="39" t="s">
        <v>27</v>
      </c>
      <c r="D37" s="77">
        <v>6647591.2999999998</v>
      </c>
      <c r="E37" s="77"/>
      <c r="F37" s="77">
        <v>1370512</v>
      </c>
      <c r="G37" s="75">
        <v>8018103.2999999998</v>
      </c>
      <c r="H37" s="75">
        <v>937453</v>
      </c>
      <c r="I37" s="14">
        <f t="shared" si="13"/>
        <v>8955556.3000000007</v>
      </c>
      <c r="J37" s="83">
        <v>9150000</v>
      </c>
      <c r="K37" s="77"/>
      <c r="L37" s="77">
        <v>1400000</v>
      </c>
      <c r="M37" s="75">
        <f t="shared" si="14"/>
        <v>10550000</v>
      </c>
      <c r="N37" s="75">
        <v>0</v>
      </c>
      <c r="O37" s="14">
        <f t="shared" si="15"/>
        <v>10550000</v>
      </c>
      <c r="P37" s="162">
        <v>3453008.07</v>
      </c>
      <c r="Q37" s="152"/>
      <c r="R37" s="152">
        <v>718035.4</v>
      </c>
      <c r="S37" s="159">
        <f t="shared" si="16"/>
        <v>4171043.4699999997</v>
      </c>
      <c r="T37" s="159">
        <v>599715</v>
      </c>
      <c r="U37" s="161">
        <f t="shared" si="17"/>
        <v>4770758.47</v>
      </c>
      <c r="V37" s="83">
        <v>8160000</v>
      </c>
      <c r="W37" s="77">
        <v>0</v>
      </c>
      <c r="X37" s="77">
        <v>1500000</v>
      </c>
      <c r="Y37" s="75">
        <v>9660000</v>
      </c>
      <c r="Z37" s="75">
        <v>1100000</v>
      </c>
      <c r="AA37" s="14">
        <f t="shared" si="18"/>
        <v>10760000</v>
      </c>
      <c r="AB37" s="140">
        <f t="shared" si="12"/>
        <v>1.0199052132701423</v>
      </c>
      <c r="AC37" s="4"/>
      <c r="AD37" s="4"/>
    </row>
    <row r="38" spans="1:30" ht="15.75" thickBot="1" x14ac:dyDescent="0.3">
      <c r="A38" s="5"/>
      <c r="B38" s="20" t="s">
        <v>35</v>
      </c>
      <c r="C38" s="103" t="s">
        <v>29</v>
      </c>
      <c r="D38" s="79">
        <v>438959.7</v>
      </c>
      <c r="E38" s="79">
        <v>506365.3</v>
      </c>
      <c r="F38" s="79">
        <v>3444272.3</v>
      </c>
      <c r="G38" s="75">
        <f>SUM(D38:F38)</f>
        <v>4389597.3</v>
      </c>
      <c r="H38" s="80">
        <v>2087687.2</v>
      </c>
      <c r="I38" s="23">
        <f t="shared" si="13"/>
        <v>6477284.5</v>
      </c>
      <c r="J38" s="84">
        <v>1130708</v>
      </c>
      <c r="K38" s="79">
        <v>436092</v>
      </c>
      <c r="L38" s="79">
        <v>2353200</v>
      </c>
      <c r="M38" s="80">
        <f t="shared" si="14"/>
        <v>3920000</v>
      </c>
      <c r="N38" s="80">
        <v>1930000</v>
      </c>
      <c r="O38" s="23">
        <f t="shared" si="15"/>
        <v>5850000</v>
      </c>
      <c r="P38" s="163">
        <v>631838</v>
      </c>
      <c r="Q38" s="164">
        <v>63278</v>
      </c>
      <c r="R38" s="164">
        <v>357946.66</v>
      </c>
      <c r="S38" s="165">
        <f t="shared" si="16"/>
        <v>1053062.6599999999</v>
      </c>
      <c r="T38" s="165">
        <v>647322.28</v>
      </c>
      <c r="U38" s="166">
        <f t="shared" si="17"/>
        <v>1700384.94</v>
      </c>
      <c r="V38" s="84">
        <v>480000</v>
      </c>
      <c r="W38" s="79">
        <v>866000</v>
      </c>
      <c r="X38" s="79">
        <v>1054000</v>
      </c>
      <c r="Y38" s="80">
        <v>2400000</v>
      </c>
      <c r="Z38" s="80">
        <v>1330000</v>
      </c>
      <c r="AA38" s="23">
        <f t="shared" si="18"/>
        <v>3730000</v>
      </c>
      <c r="AB38" s="143">
        <f t="shared" si="12"/>
        <v>0.63760683760683756</v>
      </c>
      <c r="AC38" s="4"/>
      <c r="AD38" s="4"/>
    </row>
    <row r="39" spans="1:30" ht="15.75" thickBot="1" x14ac:dyDescent="0.3">
      <c r="A39" s="5"/>
      <c r="B39" s="24" t="s">
        <v>48</v>
      </c>
      <c r="C39" s="104" t="s">
        <v>31</v>
      </c>
      <c r="D39" s="42">
        <f>SUM(D35:D38)+SUM(D28:D32)</f>
        <v>43592131.099999994</v>
      </c>
      <c r="E39" s="42">
        <f>SUM(E35:E38)+SUM(E28:E32)</f>
        <v>3165631.9</v>
      </c>
      <c r="F39" s="42">
        <f>SUM(F35:F38)+SUM(F28:F32)</f>
        <v>25339727.100000001</v>
      </c>
      <c r="G39" s="139">
        <v>72097490</v>
      </c>
      <c r="H39" s="43">
        <f>SUM(H28:H32)+SUM(H35:H38)</f>
        <v>6605429.0999999996</v>
      </c>
      <c r="I39" s="44">
        <f>SUM(I35:I38)+SUM(I28:I32)</f>
        <v>78702919.200000003</v>
      </c>
      <c r="J39" s="42">
        <f>SUM(J35:J38)+SUM(J28:J32)</f>
        <v>46000000</v>
      </c>
      <c r="K39" s="42">
        <f>SUM(K35:K38)+SUM(K28:K32)</f>
        <v>1200000</v>
      </c>
      <c r="L39" s="42">
        <f>SUM(L35:L38)+SUM(L28:L32)</f>
        <v>34515000</v>
      </c>
      <c r="M39" s="139">
        <f>SUM(J39:L39)</f>
        <v>81715000</v>
      </c>
      <c r="N39" s="43">
        <f>SUM(N28:N32)+SUM(N35:N38)</f>
        <v>4385000</v>
      </c>
      <c r="O39" s="44">
        <f>SUM(O35:O38)+SUM(O28:O32)</f>
        <v>86100000</v>
      </c>
      <c r="P39" s="42">
        <f>SUM(P35:P38)+SUM(P28:P32)</f>
        <v>21011373.989999998</v>
      </c>
      <c r="Q39" s="42">
        <f>SUM(Q35:Q38)+SUM(Q28:Q32)</f>
        <v>1609936.5</v>
      </c>
      <c r="R39" s="42">
        <f>SUM(R35:R38)+SUM(R28:R32)</f>
        <v>10825589.73</v>
      </c>
      <c r="S39" s="139">
        <f>SUM(P39:R39)</f>
        <v>33446900.219999999</v>
      </c>
      <c r="T39" s="43">
        <f>SUM(T28:T32)+SUM(T35:T38)</f>
        <v>1808241.87</v>
      </c>
      <c r="U39" s="44">
        <f>SUM(U35:U38)+SUM(U28:U32)</f>
        <v>35255142.090000004</v>
      </c>
      <c r="V39" s="42">
        <f>SUM(V35:V38)+SUM(V28:V32)</f>
        <v>45500000</v>
      </c>
      <c r="W39" s="42">
        <v>1400000</v>
      </c>
      <c r="X39" s="42">
        <v>35970000</v>
      </c>
      <c r="Y39" s="139">
        <v>82870000</v>
      </c>
      <c r="Z39" s="43">
        <f>SUM(Z28:Z32)+SUM(Z35:Z38)</f>
        <v>4430000</v>
      </c>
      <c r="AA39" s="44">
        <f>SUM(AA35:AA38)+SUM(AA28:AA32)</f>
        <v>87300000</v>
      </c>
      <c r="AB39" s="145">
        <f t="shared" si="12"/>
        <v>1.0139372822299653</v>
      </c>
      <c r="AC39" s="4"/>
      <c r="AD39" s="4"/>
    </row>
    <row r="40" spans="1:30" ht="19.5" thickBot="1" x14ac:dyDescent="0.35">
      <c r="A40" s="5"/>
      <c r="B40" s="108" t="s">
        <v>49</v>
      </c>
      <c r="C40" s="109" t="s">
        <v>51</v>
      </c>
      <c r="D40" s="110">
        <f t="shared" ref="D40:O40" si="19">D24-D39</f>
        <v>-1592131.099999994</v>
      </c>
      <c r="E40" s="110">
        <f t="shared" si="19"/>
        <v>0</v>
      </c>
      <c r="F40" s="110">
        <f t="shared" si="19"/>
        <v>1493574.3000000007</v>
      </c>
      <c r="G40" s="119">
        <f t="shared" si="19"/>
        <v>-98556.70000000298</v>
      </c>
      <c r="H40" s="119">
        <f t="shared" si="19"/>
        <v>233262.10000000056</v>
      </c>
      <c r="I40" s="120">
        <f t="shared" si="19"/>
        <v>134705.30000001192</v>
      </c>
      <c r="J40" s="110">
        <f t="shared" si="19"/>
        <v>0</v>
      </c>
      <c r="K40" s="110">
        <f t="shared" si="19"/>
        <v>0</v>
      </c>
      <c r="L40" s="110">
        <f t="shared" si="19"/>
        <v>-615000</v>
      </c>
      <c r="M40" s="119">
        <f t="shared" si="19"/>
        <v>-615000</v>
      </c>
      <c r="N40" s="119">
        <f t="shared" si="19"/>
        <v>615000</v>
      </c>
      <c r="O40" s="120">
        <f t="shared" si="19"/>
        <v>0</v>
      </c>
      <c r="P40" s="110">
        <f t="shared" ref="P40:U40" si="20">P24-P39</f>
        <v>1528626.0100000016</v>
      </c>
      <c r="Q40" s="110">
        <f t="shared" si="20"/>
        <v>159098.60000000009</v>
      </c>
      <c r="R40" s="110">
        <f t="shared" si="20"/>
        <v>73354.669999999925</v>
      </c>
      <c r="S40" s="119">
        <f t="shared" si="20"/>
        <v>1761079.2800000012</v>
      </c>
      <c r="T40" s="119">
        <f t="shared" si="20"/>
        <v>1345855.0299999998</v>
      </c>
      <c r="U40" s="120">
        <f t="shared" si="20"/>
        <v>3106934.3099999949</v>
      </c>
      <c r="V40" s="110">
        <f t="shared" ref="V40:AA40" si="21">V24-V39</f>
        <v>0</v>
      </c>
      <c r="W40" s="110">
        <f t="shared" si="21"/>
        <v>0</v>
      </c>
      <c r="X40" s="110">
        <f t="shared" si="21"/>
        <v>-720000</v>
      </c>
      <c r="Y40" s="119">
        <f t="shared" si="21"/>
        <v>-720000</v>
      </c>
      <c r="Z40" s="119">
        <f t="shared" si="21"/>
        <v>720000</v>
      </c>
      <c r="AA40" s="120">
        <f t="shared" si="21"/>
        <v>0</v>
      </c>
      <c r="AB40" s="146" t="e">
        <f t="shared" si="12"/>
        <v>#DIV/0!</v>
      </c>
      <c r="AC40" s="4"/>
      <c r="AD40" s="4"/>
    </row>
    <row r="41" spans="1:30" ht="15.75" thickBot="1" x14ac:dyDescent="0.3">
      <c r="A41" s="5"/>
      <c r="B41" s="111" t="s">
        <v>50</v>
      </c>
      <c r="C41" s="112" t="s">
        <v>65</v>
      </c>
      <c r="D41" s="113"/>
      <c r="E41" s="114"/>
      <c r="F41" s="114"/>
      <c r="G41" s="115"/>
      <c r="H41" s="116"/>
      <c r="I41" s="117">
        <f>I40-D16</f>
        <v>-41865294.699999988</v>
      </c>
      <c r="J41" s="113"/>
      <c r="K41" s="114"/>
      <c r="L41" s="114"/>
      <c r="M41" s="115"/>
      <c r="N41" s="118"/>
      <c r="O41" s="117">
        <f>O40-J16</f>
        <v>-46000000</v>
      </c>
      <c r="P41" s="113"/>
      <c r="Q41" s="114"/>
      <c r="R41" s="114"/>
      <c r="S41" s="115"/>
      <c r="T41" s="118"/>
      <c r="U41" s="117">
        <f>U40-P16</f>
        <v>-19433065.690000005</v>
      </c>
      <c r="V41" s="113"/>
      <c r="W41" s="114"/>
      <c r="X41" s="114"/>
      <c r="Y41" s="115"/>
      <c r="Z41" s="118"/>
      <c r="AA41" s="117">
        <f>AA40-V16</f>
        <v>-45500000</v>
      </c>
      <c r="AB41" s="140">
        <f t="shared" si="12"/>
        <v>0.98913043478260865</v>
      </c>
      <c r="AC41" s="4"/>
      <c r="AD41" s="4"/>
    </row>
    <row r="42" spans="1:30" s="122" customFormat="1" ht="8.25" customHeight="1" thickBot="1" x14ac:dyDescent="0.3">
      <c r="A42" s="88"/>
      <c r="B42" s="89"/>
      <c r="C42" s="48"/>
      <c r="D42" s="90"/>
      <c r="E42" s="49"/>
      <c r="F42" s="49"/>
      <c r="G42" s="88"/>
      <c r="H42" s="49"/>
      <c r="I42" s="49"/>
      <c r="J42" s="90"/>
      <c r="K42" s="49"/>
      <c r="L42" s="49"/>
      <c r="M42" s="88"/>
      <c r="N42" s="49"/>
      <c r="O42" s="49"/>
      <c r="P42" s="49"/>
      <c r="Q42" s="49"/>
      <c r="R42" s="49"/>
      <c r="S42" s="49"/>
      <c r="T42" s="49"/>
      <c r="U42" s="49"/>
      <c r="V42" s="91"/>
      <c r="W42" s="91"/>
      <c r="X42" s="91"/>
      <c r="Y42" s="91"/>
      <c r="Z42" s="91"/>
      <c r="AA42" s="91"/>
      <c r="AB42" s="91"/>
      <c r="AC42" s="91"/>
      <c r="AD42" s="91"/>
    </row>
    <row r="43" spans="1:30" s="122" customFormat="1" ht="15.75" customHeight="1" thickBot="1" x14ac:dyDescent="0.3">
      <c r="A43" s="88"/>
      <c r="B43" s="93"/>
      <c r="C43" s="400" t="s">
        <v>83</v>
      </c>
      <c r="D43" s="107" t="s">
        <v>41</v>
      </c>
      <c r="E43" s="45" t="s">
        <v>84</v>
      </c>
      <c r="F43" s="46" t="s">
        <v>36</v>
      </c>
      <c r="G43" s="49"/>
      <c r="H43" s="49"/>
      <c r="I43" s="50"/>
      <c r="J43" s="107" t="s">
        <v>41</v>
      </c>
      <c r="K43" s="45" t="s">
        <v>84</v>
      </c>
      <c r="L43" s="46" t="s">
        <v>36</v>
      </c>
      <c r="M43" s="49"/>
      <c r="N43" s="49"/>
      <c r="O43" s="49"/>
      <c r="P43" s="107" t="s">
        <v>41</v>
      </c>
      <c r="Q43" s="45" t="s">
        <v>84</v>
      </c>
      <c r="R43" s="46" t="s">
        <v>36</v>
      </c>
      <c r="S43" s="91"/>
      <c r="T43" s="91"/>
      <c r="U43" s="91"/>
      <c r="V43" s="107" t="s">
        <v>41</v>
      </c>
      <c r="W43" s="45" t="s">
        <v>84</v>
      </c>
      <c r="X43" s="46" t="s">
        <v>36</v>
      </c>
      <c r="Y43" s="91"/>
      <c r="Z43" s="91"/>
      <c r="AA43" s="91"/>
      <c r="AB43" s="91"/>
      <c r="AC43" s="91"/>
      <c r="AD43" s="91"/>
    </row>
    <row r="44" spans="1:30" ht="15.75" thickBot="1" x14ac:dyDescent="0.3">
      <c r="A44" s="5"/>
      <c r="B44" s="93"/>
      <c r="C44" s="401"/>
      <c r="D44" s="95"/>
      <c r="E44" s="105"/>
      <c r="F44" s="106">
        <v>0</v>
      </c>
      <c r="G44" s="49"/>
      <c r="H44" s="49"/>
      <c r="I44" s="50"/>
      <c r="J44" s="95"/>
      <c r="K44" s="105"/>
      <c r="L44" s="106">
        <v>0</v>
      </c>
      <c r="M44" s="94"/>
      <c r="N44" s="94"/>
      <c r="O44" s="94"/>
      <c r="P44" s="95">
        <v>2000000</v>
      </c>
      <c r="Q44" s="105"/>
      <c r="R44" s="106">
        <v>2000000</v>
      </c>
      <c r="S44" s="4"/>
      <c r="T44" s="4"/>
      <c r="U44" s="4"/>
      <c r="V44" s="95"/>
      <c r="W44" s="105"/>
      <c r="X44" s="106">
        <v>0</v>
      </c>
      <c r="Y44" s="4"/>
      <c r="Z44" s="4"/>
      <c r="AA44" s="4"/>
      <c r="AB44" s="4"/>
      <c r="AC44" s="4"/>
      <c r="AD44" s="4"/>
    </row>
    <row r="45" spans="1:30" s="122" customFormat="1" ht="8.25" customHeight="1" thickBot="1" x14ac:dyDescent="0.3">
      <c r="A45" s="88"/>
      <c r="B45" s="93"/>
      <c r="C45" s="48"/>
      <c r="D45" s="94"/>
      <c r="E45" s="49"/>
      <c r="F45" s="49"/>
      <c r="G45" s="49"/>
      <c r="H45" s="49"/>
      <c r="I45" s="50"/>
      <c r="J45" s="49"/>
      <c r="K45" s="49"/>
      <c r="L45" s="49"/>
      <c r="M45" s="49"/>
      <c r="N45" s="49"/>
      <c r="O45" s="50"/>
      <c r="P45" s="50"/>
      <c r="Q45" s="50"/>
      <c r="R45" s="50"/>
      <c r="S45" s="50"/>
      <c r="T45" s="50"/>
      <c r="U45" s="50"/>
      <c r="V45" s="91"/>
      <c r="W45" s="91"/>
      <c r="X45" s="91"/>
      <c r="Y45" s="91"/>
      <c r="Z45" s="91"/>
      <c r="AA45" s="91"/>
      <c r="AB45" s="91"/>
      <c r="AC45" s="91"/>
      <c r="AD45" s="91"/>
    </row>
    <row r="46" spans="1:30" s="122" customFormat="1" ht="37.5" customHeight="1" thickBot="1" x14ac:dyDescent="0.3">
      <c r="A46" s="88"/>
      <c r="B46" s="93"/>
      <c r="C46" s="400" t="s">
        <v>86</v>
      </c>
      <c r="D46" s="96" t="s">
        <v>87</v>
      </c>
      <c r="E46" s="97" t="s">
        <v>85</v>
      </c>
      <c r="F46" s="49"/>
      <c r="G46" s="49"/>
      <c r="H46" s="49"/>
      <c r="I46" s="50"/>
      <c r="J46" s="96" t="s">
        <v>87</v>
      </c>
      <c r="K46" s="97" t="s">
        <v>85</v>
      </c>
      <c r="L46" s="141"/>
      <c r="M46" s="141"/>
      <c r="N46" s="91"/>
      <c r="O46" s="91"/>
      <c r="P46" s="96" t="s">
        <v>87</v>
      </c>
      <c r="Q46" s="97" t="s">
        <v>85</v>
      </c>
      <c r="R46" s="91"/>
      <c r="S46" s="91"/>
      <c r="T46" s="91"/>
      <c r="U46" s="91"/>
      <c r="V46" s="96" t="s">
        <v>87</v>
      </c>
      <c r="W46" s="97" t="s">
        <v>85</v>
      </c>
      <c r="X46" s="91"/>
      <c r="Y46" s="91"/>
      <c r="Z46" s="91"/>
      <c r="AA46" s="91"/>
      <c r="AB46" s="91"/>
      <c r="AC46" s="91"/>
      <c r="AD46" s="91"/>
    </row>
    <row r="47" spans="1:30" ht="15.75" thickBot="1" x14ac:dyDescent="0.3">
      <c r="A47" s="5"/>
      <c r="B47" s="47"/>
      <c r="C47" s="402"/>
      <c r="D47" s="95">
        <v>3193860.5</v>
      </c>
      <c r="E47" s="98">
        <v>0</v>
      </c>
      <c r="F47" s="49"/>
      <c r="G47" s="49"/>
      <c r="H47" s="49"/>
      <c r="I47" s="50"/>
      <c r="J47" s="95">
        <v>0</v>
      </c>
      <c r="K47" s="98">
        <v>0</v>
      </c>
      <c r="L47" s="142"/>
      <c r="M47" s="142"/>
      <c r="N47" s="4"/>
      <c r="O47" s="4"/>
      <c r="P47" s="95">
        <v>1800000</v>
      </c>
      <c r="Q47" s="98">
        <v>0</v>
      </c>
      <c r="R47" s="4"/>
      <c r="S47" s="4"/>
      <c r="T47" s="4"/>
      <c r="U47" s="4"/>
      <c r="V47" s="95">
        <v>5000000</v>
      </c>
      <c r="W47" s="98">
        <v>0</v>
      </c>
      <c r="X47" s="4"/>
      <c r="Y47" s="4"/>
      <c r="Z47" s="4"/>
      <c r="AA47" s="4"/>
      <c r="AB47" s="4"/>
      <c r="AC47" s="4"/>
      <c r="AD47" s="4"/>
    </row>
    <row r="48" spans="1:30" x14ac:dyDescent="0.25">
      <c r="A48" s="5"/>
      <c r="B48" s="47"/>
      <c r="C48" s="48"/>
      <c r="D48" s="49"/>
      <c r="E48" s="49"/>
      <c r="F48" s="49"/>
      <c r="G48" s="49"/>
      <c r="H48" s="49"/>
      <c r="I48" s="50"/>
      <c r="J48" s="49"/>
      <c r="K48" s="49"/>
      <c r="L48" s="49"/>
      <c r="M48" s="49"/>
      <c r="N48" s="49"/>
      <c r="O48" s="50"/>
      <c r="P48" s="50"/>
      <c r="Q48" s="50"/>
      <c r="R48" s="50"/>
      <c r="S48" s="50"/>
      <c r="T48" s="50"/>
      <c r="U48" s="50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25">
      <c r="A49" s="5"/>
      <c r="B49" s="47"/>
      <c r="C49" s="99" t="s">
        <v>82</v>
      </c>
      <c r="D49" s="100" t="s">
        <v>73</v>
      </c>
      <c r="E49" s="100" t="s">
        <v>74</v>
      </c>
      <c r="F49" s="100" t="s">
        <v>92</v>
      </c>
      <c r="G49" s="100" t="s">
        <v>94</v>
      </c>
      <c r="H49" s="49"/>
      <c r="I49" s="4"/>
      <c r="J49" s="100" t="s">
        <v>73</v>
      </c>
      <c r="K49" s="100" t="s">
        <v>74</v>
      </c>
      <c r="L49" s="100" t="s">
        <v>92</v>
      </c>
      <c r="M49" s="100" t="s">
        <v>95</v>
      </c>
      <c r="N49" s="4"/>
      <c r="O49" s="4"/>
      <c r="P49" s="100" t="s">
        <v>73</v>
      </c>
      <c r="Q49" s="100" t="s">
        <v>74</v>
      </c>
      <c r="R49" s="100" t="s">
        <v>92</v>
      </c>
      <c r="S49" s="100" t="s">
        <v>95</v>
      </c>
      <c r="T49" s="4"/>
      <c r="U49" s="4"/>
      <c r="V49" s="100" t="s">
        <v>96</v>
      </c>
      <c r="W49" s="100" t="s">
        <v>74</v>
      </c>
      <c r="X49" s="100" t="s">
        <v>92</v>
      </c>
      <c r="Y49" s="100" t="s">
        <v>95</v>
      </c>
      <c r="Z49" s="4"/>
      <c r="AA49" s="4"/>
      <c r="AB49" s="4"/>
      <c r="AC49" s="4"/>
      <c r="AD49" s="4"/>
    </row>
    <row r="50" spans="1:30" x14ac:dyDescent="0.25">
      <c r="A50" s="5"/>
      <c r="B50" s="47"/>
      <c r="C50" s="51" t="s">
        <v>70</v>
      </c>
      <c r="D50" s="85">
        <v>4770740.5</v>
      </c>
      <c r="E50" s="85">
        <v>21458337.800000001</v>
      </c>
      <c r="F50" s="85">
        <v>11026197.9</v>
      </c>
      <c r="G50" s="52">
        <f>D50+E50-F50</f>
        <v>15202880.4</v>
      </c>
      <c r="H50" s="49"/>
      <c r="I50" s="4"/>
      <c r="J50" s="85">
        <v>9128945</v>
      </c>
      <c r="K50" s="85">
        <v>14025000</v>
      </c>
      <c r="L50" s="85">
        <v>19991779</v>
      </c>
      <c r="M50" s="52">
        <f>J50+K50-L50</f>
        <v>3162166</v>
      </c>
      <c r="N50" s="4"/>
      <c r="O50" s="4"/>
      <c r="P50" s="85">
        <v>15202880.4</v>
      </c>
      <c r="Q50" s="85">
        <v>7371837.5</v>
      </c>
      <c r="R50" s="85">
        <v>5773921.4000000004</v>
      </c>
      <c r="S50" s="52">
        <f>P50+Q50-R50</f>
        <v>16800796.5</v>
      </c>
      <c r="T50" s="4"/>
      <c r="U50" s="4"/>
      <c r="V50" s="85">
        <v>168000369</v>
      </c>
      <c r="W50" s="85">
        <v>10980000</v>
      </c>
      <c r="X50" s="85">
        <v>9540000</v>
      </c>
      <c r="Y50" s="52">
        <v>18240369</v>
      </c>
      <c r="Z50" s="4"/>
      <c r="AA50" s="4"/>
      <c r="AB50" s="4"/>
      <c r="AC50" s="4"/>
      <c r="AD50" s="4"/>
    </row>
    <row r="51" spans="1:30" x14ac:dyDescent="0.25">
      <c r="A51" s="5"/>
      <c r="B51" s="47"/>
      <c r="C51" s="51" t="s">
        <v>71</v>
      </c>
      <c r="D51" s="85">
        <v>739436.2</v>
      </c>
      <c r="E51" s="85">
        <v>2403701.7999999998</v>
      </c>
      <c r="F51" s="85">
        <v>1000000</v>
      </c>
      <c r="G51" s="52">
        <f t="shared" ref="G51:G54" si="22">D51+E51-F51</f>
        <v>2143138</v>
      </c>
      <c r="H51" s="49"/>
      <c r="I51" s="4"/>
      <c r="J51" s="85">
        <v>1425803.7</v>
      </c>
      <c r="K51" s="85">
        <v>300000</v>
      </c>
      <c r="L51" s="85">
        <v>1500000</v>
      </c>
      <c r="M51" s="52">
        <f t="shared" ref="M51:M54" si="23">J51+K51-L51</f>
        <v>225803.69999999995</v>
      </c>
      <c r="N51" s="4"/>
      <c r="O51" s="4"/>
      <c r="P51" s="85">
        <v>2143138</v>
      </c>
      <c r="Q51" s="85">
        <v>1288757.5</v>
      </c>
      <c r="R51" s="85">
        <v>0</v>
      </c>
      <c r="S51" s="52">
        <f t="shared" ref="S51:S54" si="24">P51+Q51-R51</f>
        <v>3431895.5</v>
      </c>
      <c r="T51" s="4"/>
      <c r="U51" s="4"/>
      <c r="V51" s="85">
        <v>3431895</v>
      </c>
      <c r="W51" s="85">
        <v>1200000</v>
      </c>
      <c r="X51" s="85">
        <v>0</v>
      </c>
      <c r="Y51" s="52">
        <f t="shared" ref="Y51:Y54" si="25">V51+W51-X51</f>
        <v>4631895</v>
      </c>
      <c r="Z51" s="4"/>
      <c r="AA51" s="4"/>
      <c r="AB51" s="4"/>
      <c r="AC51" s="4"/>
      <c r="AD51" s="4"/>
    </row>
    <row r="52" spans="1:30" x14ac:dyDescent="0.25">
      <c r="A52" s="5"/>
      <c r="B52" s="47"/>
      <c r="C52" s="51" t="s">
        <v>72</v>
      </c>
      <c r="D52" s="85">
        <v>3252744</v>
      </c>
      <c r="E52" s="85">
        <v>18145098.699999999</v>
      </c>
      <c r="F52" s="85">
        <v>9603400.5</v>
      </c>
      <c r="G52" s="52">
        <f t="shared" si="22"/>
        <v>11794442.199999999</v>
      </c>
      <c r="H52" s="49"/>
      <c r="I52" s="4"/>
      <c r="J52" s="85">
        <v>6150721.5</v>
      </c>
      <c r="K52" s="85">
        <v>13200000</v>
      </c>
      <c r="L52" s="85">
        <v>17948779</v>
      </c>
      <c r="M52" s="52">
        <f t="shared" si="23"/>
        <v>1401942.5</v>
      </c>
      <c r="N52" s="4"/>
      <c r="O52" s="4"/>
      <c r="P52" s="85">
        <v>11794442.199999999</v>
      </c>
      <c r="Q52" s="85">
        <v>5852723.0999999996</v>
      </c>
      <c r="R52" s="85">
        <v>5550738.4000000004</v>
      </c>
      <c r="S52" s="52">
        <f t="shared" si="24"/>
        <v>12096426.899999997</v>
      </c>
      <c r="T52" s="4"/>
      <c r="U52" s="4"/>
      <c r="V52" s="85">
        <v>12096000</v>
      </c>
      <c r="W52" s="85">
        <v>9260000</v>
      </c>
      <c r="X52" s="85">
        <v>9000000</v>
      </c>
      <c r="Y52" s="52">
        <f t="shared" si="25"/>
        <v>12356000</v>
      </c>
      <c r="Z52" s="4"/>
      <c r="AA52" s="4"/>
      <c r="AB52" s="4"/>
      <c r="AC52" s="4"/>
      <c r="AD52" s="4"/>
    </row>
    <row r="53" spans="1:30" x14ac:dyDescent="0.25">
      <c r="A53" s="5"/>
      <c r="B53" s="47"/>
      <c r="C53" s="51" t="s">
        <v>89</v>
      </c>
      <c r="D53" s="85">
        <v>146011</v>
      </c>
      <c r="E53" s="85">
        <v>453989</v>
      </c>
      <c r="F53" s="85">
        <v>0</v>
      </c>
      <c r="G53" s="52">
        <f t="shared" si="22"/>
        <v>600000</v>
      </c>
      <c r="H53" s="49"/>
      <c r="I53" s="4"/>
      <c r="J53" s="85">
        <v>600000</v>
      </c>
      <c r="K53" s="85">
        <v>0</v>
      </c>
      <c r="L53" s="85">
        <v>0</v>
      </c>
      <c r="M53" s="52">
        <f t="shared" si="23"/>
        <v>600000</v>
      </c>
      <c r="N53" s="4"/>
      <c r="O53" s="4"/>
      <c r="P53" s="85">
        <v>600000</v>
      </c>
      <c r="Q53" s="85">
        <v>0</v>
      </c>
      <c r="R53" s="85">
        <v>0</v>
      </c>
      <c r="S53" s="52">
        <f t="shared" si="24"/>
        <v>600000</v>
      </c>
      <c r="T53" s="4"/>
      <c r="U53" s="4"/>
      <c r="V53" s="85">
        <v>600000</v>
      </c>
      <c r="W53" s="85">
        <v>0</v>
      </c>
      <c r="X53" s="85">
        <v>0</v>
      </c>
      <c r="Y53" s="52">
        <f t="shared" si="25"/>
        <v>600000</v>
      </c>
      <c r="Z53" s="4"/>
      <c r="AA53" s="4"/>
      <c r="AB53" s="4"/>
      <c r="AC53" s="4"/>
      <c r="AD53" s="4"/>
    </row>
    <row r="54" spans="1:30" x14ac:dyDescent="0.25">
      <c r="A54" s="5"/>
      <c r="B54" s="47"/>
      <c r="C54" s="132" t="s">
        <v>90</v>
      </c>
      <c r="D54" s="85">
        <v>632549.30000000005</v>
      </c>
      <c r="E54" s="85">
        <v>455548.3</v>
      </c>
      <c r="F54" s="85">
        <v>422797.4</v>
      </c>
      <c r="G54" s="52">
        <f t="shared" si="22"/>
        <v>665300.20000000007</v>
      </c>
      <c r="H54" s="49"/>
      <c r="I54" s="4"/>
      <c r="J54" s="85">
        <v>592419.80000000005</v>
      </c>
      <c r="K54" s="85">
        <v>525000</v>
      </c>
      <c r="L54" s="85">
        <v>543000</v>
      </c>
      <c r="M54" s="52">
        <f t="shared" si="23"/>
        <v>574419.80000000005</v>
      </c>
      <c r="N54" s="4"/>
      <c r="O54" s="4"/>
      <c r="P54" s="85">
        <v>665300.19999999995</v>
      </c>
      <c r="Q54" s="85">
        <v>230356.8</v>
      </c>
      <c r="R54" s="85">
        <v>223183</v>
      </c>
      <c r="S54" s="52">
        <f t="shared" si="24"/>
        <v>672474</v>
      </c>
      <c r="T54" s="4"/>
      <c r="U54" s="4"/>
      <c r="V54" s="85">
        <v>672474</v>
      </c>
      <c r="W54" s="85">
        <v>520000</v>
      </c>
      <c r="X54" s="85">
        <v>540000</v>
      </c>
      <c r="Y54" s="52">
        <f t="shared" si="25"/>
        <v>652474</v>
      </c>
      <c r="Z54" s="4"/>
      <c r="AA54" s="4"/>
      <c r="AB54" s="4"/>
      <c r="AC54" s="4"/>
      <c r="AD54" s="4"/>
    </row>
    <row r="55" spans="1:30" ht="18.75" customHeight="1" x14ac:dyDescent="0.25">
      <c r="A55" s="5"/>
      <c r="B55" s="47"/>
      <c r="C55" s="48"/>
      <c r="D55" s="49"/>
      <c r="E55" s="49"/>
      <c r="F55" s="49"/>
      <c r="G55" s="49"/>
      <c r="H55" s="49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324"/>
      <c r="W55" s="324"/>
      <c r="X55" s="324"/>
      <c r="Y55" s="324"/>
      <c r="Z55" s="4"/>
      <c r="AA55" s="4"/>
      <c r="AB55" s="4"/>
      <c r="AC55" s="4"/>
      <c r="AD55" s="4"/>
    </row>
    <row r="56" spans="1:30" x14ac:dyDescent="0.25">
      <c r="A56" s="5"/>
      <c r="B56" s="47"/>
      <c r="C56" s="99" t="s">
        <v>75</v>
      </c>
      <c r="D56" s="100" t="s">
        <v>76</v>
      </c>
      <c r="E56" s="100" t="s">
        <v>97</v>
      </c>
      <c r="F56" s="49"/>
      <c r="G56" s="49"/>
      <c r="H56" s="49"/>
      <c r="I56" s="50"/>
      <c r="J56" s="100" t="s">
        <v>98</v>
      </c>
      <c r="K56" s="49"/>
      <c r="L56" s="49"/>
      <c r="M56" s="49"/>
      <c r="N56" s="49"/>
      <c r="O56" s="50"/>
      <c r="P56" s="100" t="s">
        <v>99</v>
      </c>
      <c r="Q56" s="50"/>
      <c r="R56" s="50"/>
      <c r="S56" s="50"/>
      <c r="T56" s="50"/>
      <c r="U56" s="50"/>
      <c r="V56" s="100" t="s">
        <v>98</v>
      </c>
      <c r="W56" s="4"/>
      <c r="X56" s="4"/>
      <c r="Y56" s="4"/>
      <c r="Z56" s="4"/>
      <c r="AA56" s="4"/>
      <c r="AB56" s="4"/>
      <c r="AC56" s="4"/>
      <c r="AD56" s="4"/>
    </row>
    <row r="57" spans="1:30" x14ac:dyDescent="0.25">
      <c r="A57" s="5"/>
      <c r="B57" s="47"/>
      <c r="C57" s="51"/>
      <c r="D57" s="86">
        <v>70</v>
      </c>
      <c r="E57" s="86">
        <v>67.099999999999994</v>
      </c>
      <c r="F57" s="49"/>
      <c r="G57" s="49"/>
      <c r="H57" s="49"/>
      <c r="I57" s="50"/>
      <c r="J57" s="86">
        <v>80</v>
      </c>
      <c r="K57" s="49"/>
      <c r="L57" s="49"/>
      <c r="M57" s="49"/>
      <c r="N57" s="49"/>
      <c r="O57" s="50"/>
      <c r="P57" s="86">
        <v>72.099999999999994</v>
      </c>
      <c r="Q57" s="50"/>
      <c r="R57" s="50"/>
      <c r="S57" s="50"/>
      <c r="T57" s="50"/>
      <c r="U57" s="50"/>
      <c r="V57" s="86">
        <v>82</v>
      </c>
      <c r="W57" s="4"/>
      <c r="X57" s="4"/>
      <c r="Y57" s="4"/>
      <c r="Z57" s="4"/>
      <c r="AA57" s="4"/>
      <c r="AB57" s="4"/>
      <c r="AC57" s="4"/>
      <c r="AD57" s="4"/>
    </row>
    <row r="58" spans="1:30" x14ac:dyDescent="0.25">
      <c r="A58" s="5"/>
      <c r="B58" s="47"/>
      <c r="C58" s="48"/>
      <c r="D58" s="49"/>
      <c r="E58" s="49"/>
      <c r="F58" s="49"/>
      <c r="G58" s="49"/>
      <c r="H58" s="49"/>
      <c r="I58" s="50"/>
      <c r="J58" s="49"/>
      <c r="K58" s="49"/>
      <c r="L58" s="49"/>
      <c r="M58" s="49"/>
      <c r="N58" s="49"/>
      <c r="O58" s="50"/>
      <c r="P58" s="50"/>
      <c r="Q58" s="50"/>
      <c r="R58" s="50"/>
      <c r="S58" s="50"/>
      <c r="T58" s="50"/>
      <c r="U58" s="50"/>
      <c r="V58" s="4"/>
      <c r="W58" s="4"/>
      <c r="X58" s="4"/>
      <c r="Y58" s="4"/>
      <c r="Z58" s="4"/>
      <c r="AA58" s="4"/>
      <c r="AB58" s="4"/>
      <c r="AC58" s="4"/>
      <c r="AD58" s="4"/>
    </row>
    <row r="59" spans="1:30" x14ac:dyDescent="0.25">
      <c r="A59" s="5"/>
      <c r="B59" s="102" t="s">
        <v>93</v>
      </c>
      <c r="C59" s="101"/>
      <c r="D59" s="407"/>
      <c r="E59" s="407"/>
      <c r="F59" s="407"/>
      <c r="G59" s="407"/>
      <c r="H59" s="407"/>
      <c r="I59" s="407"/>
      <c r="J59" s="407"/>
      <c r="K59" s="407"/>
      <c r="L59" s="407"/>
      <c r="M59" s="407"/>
      <c r="N59" s="407"/>
      <c r="O59" s="407"/>
      <c r="P59" s="407"/>
      <c r="Q59" s="407"/>
      <c r="R59" s="407"/>
      <c r="S59" s="407"/>
      <c r="T59" s="407"/>
      <c r="U59" s="407"/>
      <c r="V59" s="147"/>
      <c r="W59" s="147"/>
      <c r="X59" s="147"/>
      <c r="Y59" s="147"/>
      <c r="Z59" s="147"/>
      <c r="AA59" s="147"/>
      <c r="AB59" s="148"/>
      <c r="AC59" s="4"/>
      <c r="AD59" s="4"/>
    </row>
    <row r="60" spans="1:30" x14ac:dyDescent="0.25">
      <c r="A60" s="5"/>
      <c r="B60" s="355" t="s">
        <v>135</v>
      </c>
      <c r="C60" s="122"/>
      <c r="D60" s="122"/>
      <c r="E60" s="122"/>
      <c r="F60" s="122"/>
      <c r="G60" s="122"/>
      <c r="H60" s="122"/>
      <c r="I60" s="122"/>
      <c r="J60" s="122"/>
      <c r="K60" s="122"/>
      <c r="L60" s="122"/>
      <c r="M60" s="122"/>
      <c r="N60" s="122"/>
      <c r="O60" s="122"/>
      <c r="P60" s="122"/>
      <c r="Q60" s="122"/>
      <c r="R60" s="122"/>
      <c r="S60" s="122"/>
      <c r="T60" s="122"/>
      <c r="U60" s="122"/>
      <c r="V60" s="122"/>
      <c r="W60" s="122"/>
      <c r="X60" s="122"/>
      <c r="Y60" s="122"/>
      <c r="Z60" s="122"/>
      <c r="AA60" s="122"/>
      <c r="AB60" s="123"/>
      <c r="AC60" s="4"/>
      <c r="AD60" s="4"/>
    </row>
    <row r="61" spans="1:30" x14ac:dyDescent="0.25">
      <c r="A61" s="5"/>
      <c r="B61" s="408" t="s">
        <v>142</v>
      </c>
      <c r="C61" s="409"/>
      <c r="D61" s="409"/>
      <c r="E61" s="409"/>
      <c r="F61" s="409"/>
      <c r="G61" s="409"/>
      <c r="H61" s="409"/>
      <c r="I61" s="409"/>
      <c r="J61" s="409"/>
      <c r="K61" s="409"/>
      <c r="L61" s="409"/>
      <c r="M61" s="409"/>
      <c r="N61" s="409"/>
      <c r="O61" s="409"/>
      <c r="P61" s="409"/>
      <c r="Q61" s="409"/>
      <c r="R61" s="409"/>
      <c r="S61" s="409"/>
      <c r="T61" s="409"/>
      <c r="U61" s="409"/>
      <c r="V61" s="122"/>
      <c r="W61" s="122"/>
      <c r="X61" s="122"/>
      <c r="Y61" s="122"/>
      <c r="Z61" s="122"/>
      <c r="AA61" s="122"/>
      <c r="AB61" s="123"/>
      <c r="AC61" s="4"/>
      <c r="AD61" s="4"/>
    </row>
    <row r="62" spans="1:30" x14ac:dyDescent="0.25">
      <c r="A62" s="5"/>
      <c r="B62" s="395" t="s">
        <v>139</v>
      </c>
      <c r="C62" s="396"/>
      <c r="D62" s="396"/>
      <c r="E62" s="396"/>
      <c r="F62" s="396"/>
      <c r="G62" s="396"/>
      <c r="H62" s="396"/>
      <c r="I62" s="396"/>
      <c r="J62" s="396"/>
      <c r="K62" s="396"/>
      <c r="L62" s="396"/>
      <c r="M62" s="396"/>
      <c r="N62" s="396"/>
      <c r="O62" s="396"/>
      <c r="P62" s="396"/>
      <c r="Q62" s="396"/>
      <c r="R62" s="396"/>
      <c r="S62" s="396"/>
      <c r="T62" s="396"/>
      <c r="U62" s="396"/>
      <c r="V62" s="122"/>
      <c r="W62" s="122"/>
      <c r="X62" s="122"/>
      <c r="Y62" s="122"/>
      <c r="Z62" s="122"/>
      <c r="AA62" s="122"/>
      <c r="AB62" s="123"/>
      <c r="AC62" s="4"/>
      <c r="AD62" s="4"/>
    </row>
    <row r="63" spans="1:30" x14ac:dyDescent="0.25">
      <c r="A63" s="5"/>
      <c r="B63" s="395" t="s">
        <v>140</v>
      </c>
      <c r="C63" s="396"/>
      <c r="D63" s="396"/>
      <c r="E63" s="396"/>
      <c r="F63" s="396"/>
      <c r="G63" s="396"/>
      <c r="H63" s="396"/>
      <c r="I63" s="396"/>
      <c r="J63" s="396"/>
      <c r="K63" s="396"/>
      <c r="L63" s="396"/>
      <c r="M63" s="396"/>
      <c r="N63" s="396"/>
      <c r="O63" s="396"/>
      <c r="P63" s="396"/>
      <c r="Q63" s="396"/>
      <c r="R63" s="396"/>
      <c r="S63" s="396"/>
      <c r="T63" s="396"/>
      <c r="U63" s="396"/>
      <c r="V63" s="122"/>
      <c r="W63" s="122"/>
      <c r="X63" s="122"/>
      <c r="Y63" s="122"/>
      <c r="Z63" s="122"/>
      <c r="AA63" s="122"/>
      <c r="AB63" s="123"/>
      <c r="AC63" s="4"/>
      <c r="AD63" s="4"/>
    </row>
    <row r="64" spans="1:30" x14ac:dyDescent="0.25">
      <c r="A64" s="5"/>
      <c r="B64" s="353" t="s">
        <v>141</v>
      </c>
      <c r="C64" s="354"/>
      <c r="D64" s="354"/>
      <c r="E64" s="354"/>
      <c r="F64" s="354"/>
      <c r="G64" s="354"/>
      <c r="H64" s="354"/>
      <c r="I64" s="354"/>
      <c r="J64" s="354"/>
      <c r="K64" s="354"/>
      <c r="L64" s="354"/>
      <c r="M64" s="354"/>
      <c r="N64" s="354"/>
      <c r="O64" s="354"/>
      <c r="P64" s="354"/>
      <c r="Q64" s="354"/>
      <c r="R64" s="354"/>
      <c r="S64" s="354"/>
      <c r="T64" s="354"/>
      <c r="U64" s="354"/>
      <c r="V64" s="122"/>
      <c r="W64" s="122"/>
      <c r="X64" s="122"/>
      <c r="Y64" s="122"/>
      <c r="Z64" s="122"/>
      <c r="AA64" s="122"/>
      <c r="AB64" s="123"/>
      <c r="AC64" s="4"/>
      <c r="AD64" s="4"/>
    </row>
    <row r="65" spans="1:30" x14ac:dyDescent="0.25">
      <c r="A65" s="5"/>
      <c r="B65" s="357" t="s">
        <v>151</v>
      </c>
      <c r="C65" s="354"/>
      <c r="D65" s="354"/>
      <c r="E65" s="354"/>
      <c r="F65" s="354"/>
      <c r="G65" s="354"/>
      <c r="H65" s="354"/>
      <c r="I65" s="354"/>
      <c r="J65" s="354"/>
      <c r="K65" s="354"/>
      <c r="L65" s="354"/>
      <c r="M65" s="354"/>
      <c r="N65" s="354"/>
      <c r="O65" s="354"/>
      <c r="P65" s="354"/>
      <c r="Q65" s="354"/>
      <c r="R65" s="354"/>
      <c r="S65" s="354"/>
      <c r="T65" s="354"/>
      <c r="U65" s="354"/>
      <c r="V65" s="122"/>
      <c r="W65" s="122"/>
      <c r="X65" s="122"/>
      <c r="Y65" s="122"/>
      <c r="Z65" s="122"/>
      <c r="AA65" s="122"/>
      <c r="AB65" s="123"/>
      <c r="AC65" s="4"/>
      <c r="AD65" s="4"/>
    </row>
    <row r="66" spans="1:30" x14ac:dyDescent="0.25">
      <c r="A66" s="5"/>
      <c r="B66" s="357" t="s">
        <v>152</v>
      </c>
      <c r="C66" s="354"/>
      <c r="D66" s="354"/>
      <c r="E66" s="354"/>
      <c r="F66" s="354"/>
      <c r="G66" s="354"/>
      <c r="H66" s="354"/>
      <c r="I66" s="354"/>
      <c r="J66" s="354"/>
      <c r="K66" s="354"/>
      <c r="L66" s="354"/>
      <c r="M66" s="354"/>
      <c r="N66" s="354"/>
      <c r="O66" s="354"/>
      <c r="P66" s="354"/>
      <c r="Q66" s="354"/>
      <c r="R66" s="354"/>
      <c r="S66" s="354"/>
      <c r="T66" s="354"/>
      <c r="U66" s="354"/>
      <c r="V66" s="122"/>
      <c r="W66" s="122"/>
      <c r="X66" s="122"/>
      <c r="Y66" s="122"/>
      <c r="Z66" s="122"/>
      <c r="AA66" s="122"/>
      <c r="AB66" s="123"/>
      <c r="AC66" s="4"/>
      <c r="AD66" s="4"/>
    </row>
    <row r="67" spans="1:30" x14ac:dyDescent="0.25">
      <c r="A67" s="5"/>
      <c r="B67" s="353" t="s">
        <v>143</v>
      </c>
      <c r="C67" s="354"/>
      <c r="D67" s="354"/>
      <c r="E67" s="354"/>
      <c r="F67" s="354"/>
      <c r="G67" s="354"/>
      <c r="H67" s="354"/>
      <c r="I67" s="354"/>
      <c r="J67" s="354"/>
      <c r="K67" s="354"/>
      <c r="L67" s="354"/>
      <c r="M67" s="354"/>
      <c r="N67" s="354"/>
      <c r="O67" s="354"/>
      <c r="P67" s="354"/>
      <c r="Q67" s="354"/>
      <c r="R67" s="354"/>
      <c r="S67" s="354"/>
      <c r="T67" s="354"/>
      <c r="U67" s="354"/>
      <c r="V67" s="122"/>
      <c r="W67" s="122"/>
      <c r="X67" s="122"/>
      <c r="Y67" s="122"/>
      <c r="Z67" s="122"/>
      <c r="AA67" s="122"/>
      <c r="AB67" s="123"/>
      <c r="AC67" s="4"/>
      <c r="AD67" s="4"/>
    </row>
    <row r="68" spans="1:30" x14ac:dyDescent="0.25">
      <c r="A68" s="5"/>
      <c r="B68" s="350"/>
      <c r="C68" s="351"/>
      <c r="D68" s="351"/>
      <c r="E68" s="351"/>
      <c r="F68" s="351"/>
      <c r="G68" s="351"/>
      <c r="H68" s="351"/>
      <c r="I68" s="351"/>
      <c r="J68" s="351"/>
      <c r="K68" s="351"/>
      <c r="L68" s="351"/>
      <c r="M68" s="351"/>
      <c r="N68" s="351"/>
      <c r="O68" s="351"/>
      <c r="P68" s="351"/>
      <c r="Q68" s="351"/>
      <c r="R68" s="351"/>
      <c r="S68" s="351"/>
      <c r="T68" s="351"/>
      <c r="U68" s="351"/>
      <c r="V68" s="122"/>
      <c r="W68" s="122"/>
      <c r="X68" s="122"/>
      <c r="Y68" s="122"/>
      <c r="Z68" s="122"/>
      <c r="AA68" s="122"/>
      <c r="AB68" s="123"/>
      <c r="AC68" s="4"/>
      <c r="AD68" s="4"/>
    </row>
    <row r="69" spans="1:30" x14ac:dyDescent="0.25">
      <c r="A69" s="5"/>
      <c r="B69" s="350" t="s">
        <v>136</v>
      </c>
      <c r="C69" s="351"/>
      <c r="D69" s="351"/>
      <c r="E69" s="351"/>
      <c r="F69" s="351"/>
      <c r="G69" s="351"/>
      <c r="H69" s="351"/>
      <c r="I69" s="351"/>
      <c r="J69" s="351"/>
      <c r="K69" s="351"/>
      <c r="L69" s="351"/>
      <c r="M69" s="351"/>
      <c r="N69" s="351"/>
      <c r="O69" s="351"/>
      <c r="P69" s="351"/>
      <c r="Q69" s="351"/>
      <c r="R69" s="351"/>
      <c r="S69" s="351"/>
      <c r="T69" s="351"/>
      <c r="U69" s="351"/>
      <c r="V69" s="122"/>
      <c r="W69" s="122"/>
      <c r="X69" s="122"/>
      <c r="Y69" s="122"/>
      <c r="Z69" s="122"/>
      <c r="AA69" s="122"/>
      <c r="AB69" s="123"/>
      <c r="AC69" s="4"/>
      <c r="AD69" s="4"/>
    </row>
    <row r="70" spans="1:30" x14ac:dyDescent="0.25">
      <c r="A70" s="5"/>
      <c r="B70" s="357" t="s">
        <v>150</v>
      </c>
      <c r="C70" s="351"/>
      <c r="D70" s="351"/>
      <c r="E70" s="351"/>
      <c r="F70" s="351"/>
      <c r="G70" s="351"/>
      <c r="H70" s="351"/>
      <c r="I70" s="351"/>
      <c r="J70" s="351"/>
      <c r="K70" s="351"/>
      <c r="L70" s="351"/>
      <c r="M70" s="351"/>
      <c r="N70" s="351"/>
      <c r="O70" s="351"/>
      <c r="P70" s="351"/>
      <c r="Q70" s="351"/>
      <c r="R70" s="351"/>
      <c r="S70" s="351"/>
      <c r="T70" s="351"/>
      <c r="U70" s="351"/>
      <c r="V70" s="122"/>
      <c r="W70" s="122"/>
      <c r="X70" s="122"/>
      <c r="Y70" s="122"/>
      <c r="Z70" s="122"/>
      <c r="AA70" s="122"/>
      <c r="AB70" s="123"/>
      <c r="AC70" s="4"/>
      <c r="AD70" s="4"/>
    </row>
    <row r="71" spans="1:30" x14ac:dyDescent="0.25">
      <c r="A71" s="5"/>
      <c r="B71" s="353" t="s">
        <v>144</v>
      </c>
      <c r="C71" s="351"/>
      <c r="D71" s="351"/>
      <c r="E71" s="351"/>
      <c r="F71" s="351"/>
      <c r="G71" s="351"/>
      <c r="H71" s="351"/>
      <c r="I71" s="351"/>
      <c r="J71" s="351"/>
      <c r="K71" s="351"/>
      <c r="L71" s="351"/>
      <c r="M71" s="351"/>
      <c r="N71" s="351"/>
      <c r="O71" s="351"/>
      <c r="P71" s="351"/>
      <c r="Q71" s="351"/>
      <c r="R71" s="351"/>
      <c r="S71" s="351"/>
      <c r="T71" s="351"/>
      <c r="U71" s="351"/>
      <c r="V71" s="122"/>
      <c r="W71" s="122"/>
      <c r="X71" s="122"/>
      <c r="Y71" s="122"/>
      <c r="Z71" s="122"/>
      <c r="AA71" s="122"/>
      <c r="AB71" s="123"/>
      <c r="AC71" s="4"/>
      <c r="AD71" s="4"/>
    </row>
    <row r="72" spans="1:30" x14ac:dyDescent="0.25">
      <c r="A72" s="5"/>
      <c r="B72" s="352" t="s">
        <v>146</v>
      </c>
      <c r="C72" s="351"/>
      <c r="D72" s="351"/>
      <c r="E72" s="351"/>
      <c r="F72" s="351"/>
      <c r="G72" s="351"/>
      <c r="H72" s="351"/>
      <c r="I72" s="351"/>
      <c r="J72" s="351"/>
      <c r="K72" s="351"/>
      <c r="L72" s="351"/>
      <c r="M72" s="351"/>
      <c r="N72" s="351"/>
      <c r="O72" s="351"/>
      <c r="P72" s="351"/>
      <c r="Q72" s="351"/>
      <c r="R72" s="351"/>
      <c r="S72" s="351"/>
      <c r="T72" s="351"/>
      <c r="U72" s="351"/>
      <c r="V72" s="122"/>
      <c r="W72" s="122"/>
      <c r="X72" s="122"/>
      <c r="Y72" s="122"/>
      <c r="Z72" s="122"/>
      <c r="AA72" s="122"/>
      <c r="AB72" s="123"/>
      <c r="AC72" s="4"/>
      <c r="AD72" s="4"/>
    </row>
    <row r="73" spans="1:30" x14ac:dyDescent="0.25">
      <c r="A73" s="5"/>
      <c r="B73" s="353"/>
      <c r="C73" s="92"/>
      <c r="D73" s="92"/>
      <c r="E73" s="92"/>
      <c r="F73" s="351"/>
      <c r="G73" s="351"/>
      <c r="H73" s="351"/>
      <c r="I73" s="351"/>
      <c r="J73" s="351"/>
      <c r="K73" s="351"/>
      <c r="L73" s="351"/>
      <c r="M73" s="351"/>
      <c r="N73" s="351"/>
      <c r="O73" s="351"/>
      <c r="P73" s="351"/>
      <c r="Q73" s="351"/>
      <c r="R73" s="351"/>
      <c r="S73" s="351"/>
      <c r="T73" s="351"/>
      <c r="U73" s="351"/>
      <c r="V73" s="122"/>
      <c r="W73" s="122"/>
      <c r="X73" s="122"/>
      <c r="Y73" s="122"/>
      <c r="Z73" s="122"/>
      <c r="AA73" s="122"/>
      <c r="AB73" s="123"/>
      <c r="AC73" s="4"/>
      <c r="AD73" s="4"/>
    </row>
    <row r="74" spans="1:30" x14ac:dyDescent="0.25">
      <c r="A74" s="5"/>
      <c r="B74" s="138"/>
      <c r="C74" s="135"/>
      <c r="D74" s="2"/>
      <c r="E74" s="2"/>
      <c r="F74" s="351"/>
      <c r="G74" s="351"/>
      <c r="H74" s="351"/>
      <c r="I74" s="351"/>
      <c r="J74" s="351"/>
      <c r="K74" s="351"/>
      <c r="L74" s="351"/>
      <c r="M74" s="351"/>
      <c r="N74" s="351"/>
      <c r="O74" s="351"/>
      <c r="P74" s="351"/>
      <c r="Q74" s="351"/>
      <c r="R74" s="351"/>
      <c r="S74" s="351"/>
      <c r="T74" s="351"/>
      <c r="U74" s="351"/>
      <c r="V74" s="122"/>
      <c r="W74" s="122"/>
      <c r="X74" s="122"/>
      <c r="Y74" s="122"/>
      <c r="Z74" s="122"/>
      <c r="AA74" s="122"/>
      <c r="AB74" s="123"/>
      <c r="AC74" s="4"/>
      <c r="AD74" s="4"/>
    </row>
    <row r="75" spans="1:30" x14ac:dyDescent="0.25">
      <c r="A75" s="5"/>
      <c r="B75" s="350" t="s">
        <v>137</v>
      </c>
      <c r="C75" s="124"/>
      <c r="D75" s="2"/>
      <c r="E75" s="2"/>
      <c r="F75" s="351"/>
      <c r="G75" s="351"/>
      <c r="H75" s="351"/>
      <c r="I75" s="351"/>
      <c r="J75" s="351"/>
      <c r="K75" s="351"/>
      <c r="L75" s="351"/>
      <c r="M75" s="351"/>
      <c r="N75" s="351"/>
      <c r="O75" s="351"/>
      <c r="P75" s="351"/>
      <c r="Q75" s="351"/>
      <c r="R75" s="351"/>
      <c r="S75" s="351"/>
      <c r="T75" s="351"/>
      <c r="U75" s="351"/>
      <c r="V75" s="122"/>
      <c r="W75" s="122"/>
      <c r="X75" s="122"/>
      <c r="Y75" s="122"/>
      <c r="Z75" s="122"/>
      <c r="AA75" s="122"/>
      <c r="AB75" s="123"/>
      <c r="AC75" s="4"/>
      <c r="AD75" s="4"/>
    </row>
    <row r="76" spans="1:30" x14ac:dyDescent="0.25">
      <c r="A76" s="5"/>
      <c r="B76" s="357" t="s">
        <v>153</v>
      </c>
      <c r="C76" s="124"/>
      <c r="D76" s="2"/>
      <c r="E76" s="2"/>
      <c r="F76" s="351"/>
      <c r="G76" s="351"/>
      <c r="H76" s="351"/>
      <c r="I76" s="351"/>
      <c r="J76" s="351"/>
      <c r="K76" s="351"/>
      <c r="L76" s="351"/>
      <c r="M76" s="351"/>
      <c r="N76" s="351"/>
      <c r="O76" s="351"/>
      <c r="P76" s="351"/>
      <c r="Q76" s="351"/>
      <c r="R76" s="351"/>
      <c r="S76" s="351"/>
      <c r="T76" s="351"/>
      <c r="U76" s="351"/>
      <c r="V76" s="122"/>
      <c r="W76" s="122"/>
      <c r="X76" s="122"/>
      <c r="Y76" s="122"/>
      <c r="Z76" s="122"/>
      <c r="AA76" s="122"/>
      <c r="AB76" s="123"/>
      <c r="AC76" s="4"/>
      <c r="AD76" s="4"/>
    </row>
    <row r="77" spans="1:30" x14ac:dyDescent="0.25">
      <c r="A77" s="5"/>
      <c r="B77" s="350"/>
      <c r="C77" s="124"/>
      <c r="D77" s="2"/>
      <c r="E77" s="2"/>
      <c r="F77" s="351"/>
      <c r="G77" s="351"/>
      <c r="H77" s="351"/>
      <c r="I77" s="351"/>
      <c r="J77" s="351"/>
      <c r="K77" s="351"/>
      <c r="L77" s="351"/>
      <c r="M77" s="351"/>
      <c r="N77" s="351"/>
      <c r="O77" s="351"/>
      <c r="P77" s="351"/>
      <c r="Q77" s="351"/>
      <c r="R77" s="351"/>
      <c r="S77" s="351"/>
      <c r="T77" s="351"/>
      <c r="U77" s="351"/>
      <c r="V77" s="149"/>
      <c r="W77" s="149"/>
      <c r="X77" s="149"/>
      <c r="Y77" s="149"/>
      <c r="Z77" s="149"/>
      <c r="AA77" s="149"/>
      <c r="AB77" s="150"/>
      <c r="AC77" s="4"/>
      <c r="AD77" s="4"/>
    </row>
    <row r="78" spans="1:30" x14ac:dyDescent="0.25">
      <c r="A78" s="88"/>
      <c r="B78" s="350" t="s">
        <v>138</v>
      </c>
      <c r="C78" s="124"/>
      <c r="D78" s="2"/>
      <c r="E78" s="2"/>
      <c r="F78" s="351"/>
      <c r="G78" s="351"/>
      <c r="H78" s="351"/>
      <c r="I78" s="351"/>
      <c r="J78" s="351"/>
      <c r="K78" s="351"/>
      <c r="L78" s="351"/>
      <c r="M78" s="351"/>
      <c r="N78" s="351"/>
      <c r="O78" s="351"/>
      <c r="P78" s="351"/>
      <c r="Q78" s="351"/>
      <c r="R78" s="351"/>
      <c r="S78" s="351"/>
      <c r="T78" s="351"/>
      <c r="U78" s="351"/>
      <c r="V78" s="4"/>
      <c r="W78" s="4"/>
      <c r="X78" s="4"/>
      <c r="Y78" s="4"/>
      <c r="Z78" s="4"/>
      <c r="AA78" s="4"/>
      <c r="AB78" s="4"/>
      <c r="AC78" s="4"/>
      <c r="AD78" s="4"/>
    </row>
    <row r="79" spans="1:30" x14ac:dyDescent="0.25">
      <c r="A79" s="5"/>
      <c r="B79" s="356" t="s">
        <v>145</v>
      </c>
      <c r="C79" s="133"/>
      <c r="D79" s="134"/>
      <c r="E79" s="134"/>
      <c r="F79" s="151"/>
      <c r="G79" s="151"/>
      <c r="H79" s="151"/>
      <c r="I79" s="151"/>
      <c r="J79" s="151"/>
      <c r="K79" s="151"/>
      <c r="L79" s="151"/>
      <c r="M79" s="151"/>
      <c r="N79" s="151"/>
      <c r="O79" s="151"/>
      <c r="P79" s="151"/>
      <c r="Q79" s="151"/>
      <c r="R79" s="151"/>
      <c r="S79" s="151"/>
      <c r="T79" s="151"/>
      <c r="U79" s="151"/>
      <c r="V79" s="4"/>
      <c r="W79" s="4"/>
      <c r="X79" s="4"/>
      <c r="Y79" s="4"/>
      <c r="Z79" s="4"/>
      <c r="AA79" s="4"/>
      <c r="AB79" s="4"/>
      <c r="AC79" s="4"/>
      <c r="AD79" s="4"/>
    </row>
    <row r="80" spans="1:30" x14ac:dyDescent="0.25">
      <c r="A80" s="5"/>
      <c r="B80" s="53" t="s">
        <v>81</v>
      </c>
      <c r="C80" s="121">
        <v>44462</v>
      </c>
      <c r="D80" s="53" t="s">
        <v>77</v>
      </c>
      <c r="E80" s="393" t="s">
        <v>147</v>
      </c>
      <c r="F80" s="393"/>
      <c r="G80" s="393"/>
      <c r="H80" s="53"/>
      <c r="I80" s="53" t="s">
        <v>78</v>
      </c>
      <c r="J80" s="394" t="s">
        <v>148</v>
      </c>
      <c r="K80" s="394"/>
      <c r="L80" s="394"/>
      <c r="M80" s="394"/>
      <c r="N80" s="53"/>
      <c r="O80" s="53"/>
      <c r="P80" s="53"/>
      <c r="Q80" s="53"/>
      <c r="R80" s="53"/>
      <c r="S80" s="53"/>
      <c r="T80" s="53"/>
      <c r="U80" s="53"/>
      <c r="V80" s="4"/>
      <c r="W80" s="4"/>
      <c r="X80" s="4"/>
      <c r="Y80" s="4"/>
      <c r="Z80" s="4"/>
      <c r="AA80" s="4"/>
      <c r="AB80" s="4"/>
      <c r="AC80" s="4"/>
      <c r="AD80" s="4"/>
    </row>
    <row r="81" spans="1:30" ht="7.5" customHeight="1" x14ac:dyDescent="0.25">
      <c r="A81" s="5"/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4"/>
      <c r="W81" s="4"/>
      <c r="X81" s="4"/>
      <c r="Y81" s="4"/>
      <c r="Z81" s="4"/>
      <c r="AA81" s="4"/>
      <c r="AB81" s="4"/>
      <c r="AC81" s="4"/>
      <c r="AD81" s="4"/>
    </row>
    <row r="82" spans="1:30" x14ac:dyDescent="0.25">
      <c r="A82" s="5"/>
      <c r="B82" s="53"/>
      <c r="C82" s="53"/>
      <c r="D82" s="53" t="s">
        <v>80</v>
      </c>
      <c r="E82" s="55"/>
      <c r="F82" s="55"/>
      <c r="G82" s="55"/>
      <c r="H82" s="53"/>
      <c r="I82" s="53" t="s">
        <v>80</v>
      </c>
      <c r="J82" s="54"/>
      <c r="K82" s="54"/>
      <c r="L82" s="54"/>
      <c r="M82" s="54"/>
      <c r="N82" s="53"/>
      <c r="O82" s="53"/>
      <c r="P82" s="53"/>
      <c r="Q82" s="53"/>
      <c r="R82" s="53"/>
      <c r="S82" s="53"/>
      <c r="T82" s="53"/>
      <c r="U82" s="53"/>
      <c r="V82" s="4"/>
      <c r="W82" s="4"/>
      <c r="X82" s="4"/>
      <c r="Y82" s="4"/>
      <c r="Z82" s="4"/>
      <c r="AA82" s="4"/>
      <c r="AB82" s="4"/>
      <c r="AC82" s="4"/>
      <c r="AD82" s="4"/>
    </row>
    <row r="83" spans="1:30" x14ac:dyDescent="0.25">
      <c r="A83" s="5"/>
      <c r="B83" s="53"/>
      <c r="C83" s="53"/>
      <c r="D83" s="53"/>
      <c r="E83" s="55"/>
      <c r="F83" s="55"/>
      <c r="G83" s="55"/>
      <c r="H83" s="53"/>
      <c r="I83" s="53"/>
      <c r="J83" s="54"/>
      <c r="K83" s="54"/>
      <c r="L83" s="54"/>
      <c r="M83" s="54"/>
      <c r="N83" s="53"/>
      <c r="O83" s="53"/>
      <c r="P83" s="53"/>
      <c r="Q83" s="53"/>
      <c r="R83" s="53"/>
      <c r="S83" s="53"/>
      <c r="T83" s="53"/>
      <c r="U83" s="53"/>
      <c r="V83" s="4"/>
      <c r="W83" s="4"/>
      <c r="X83" s="4"/>
      <c r="Y83" s="4"/>
      <c r="Z83" s="4"/>
      <c r="AA83" s="4"/>
      <c r="AB83" s="4"/>
      <c r="AC83" s="4"/>
      <c r="AD83" s="4"/>
    </row>
    <row r="84" spans="1:30" x14ac:dyDescent="0.25">
      <c r="A84" s="5"/>
      <c r="B84" s="53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4"/>
      <c r="W84" s="4"/>
      <c r="X84" s="4"/>
      <c r="Y84" s="4"/>
      <c r="Z84" s="4"/>
      <c r="AA84" s="4"/>
      <c r="AB84" s="4"/>
      <c r="AC84" s="4"/>
      <c r="AD84" s="4"/>
    </row>
    <row r="85" spans="1:30" x14ac:dyDescent="0.25">
      <c r="A85" s="5"/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4"/>
      <c r="W85" s="4"/>
      <c r="X85" s="4"/>
      <c r="Y85" s="4"/>
      <c r="Z85" s="4"/>
      <c r="AA85" s="4"/>
      <c r="AB85" s="4"/>
      <c r="AC85" s="4"/>
      <c r="AD85" s="4"/>
    </row>
    <row r="86" spans="1:30" hidden="1" x14ac:dyDescent="0.25">
      <c r="AC86" s="3"/>
      <c r="AD86" s="3"/>
    </row>
    <row r="87" spans="1:30" hidden="1" x14ac:dyDescent="0.25"/>
    <row r="88" spans="1:30" hidden="1" x14ac:dyDescent="0.25"/>
    <row r="89" spans="1:30" hidden="1" x14ac:dyDescent="0.25"/>
    <row r="90" spans="1:30" hidden="1" x14ac:dyDescent="0.25"/>
    <row r="91" spans="1:30" hidden="1" x14ac:dyDescent="0.25"/>
    <row r="92" spans="1:30" hidden="1" x14ac:dyDescent="0.25"/>
    <row r="93" spans="1:30" hidden="1" x14ac:dyDescent="0.25"/>
    <row r="94" spans="1:30" hidden="1" x14ac:dyDescent="0.25"/>
    <row r="95" spans="1:30" hidden="1" x14ac:dyDescent="0.25"/>
    <row r="96" spans="1:30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t="15" hidden="1" customHeight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t="15" hidden="1" customHeight="1" x14ac:dyDescent="0.25"/>
    <row r="117" ht="15" hidden="1" customHeight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</sheetData>
  <mergeCells count="64">
    <mergeCell ref="J10:O10"/>
    <mergeCell ref="J11:M11"/>
    <mergeCell ref="J12:O12"/>
    <mergeCell ref="J13:L13"/>
    <mergeCell ref="M13:M14"/>
    <mergeCell ref="N13:N14"/>
    <mergeCell ref="I13:I14"/>
    <mergeCell ref="D25:I25"/>
    <mergeCell ref="D26:F26"/>
    <mergeCell ref="G26:G27"/>
    <mergeCell ref="B10:B13"/>
    <mergeCell ref="P10:U10"/>
    <mergeCell ref="P11:S11"/>
    <mergeCell ref="P12:U12"/>
    <mergeCell ref="P13:R13"/>
    <mergeCell ref="B62:U62"/>
    <mergeCell ref="D59:U59"/>
    <mergeCell ref="B61:U61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E80:G80"/>
    <mergeCell ref="J80:M80"/>
    <mergeCell ref="B63:U63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S13:S14"/>
    <mergeCell ref="T13:T14"/>
    <mergeCell ref="U13:U14"/>
    <mergeCell ref="P25:U25"/>
    <mergeCell ref="P26:R26"/>
    <mergeCell ref="S26:S27"/>
    <mergeCell ref="T26:T27"/>
    <mergeCell ref="U26:U27"/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</mergeCells>
  <conditionalFormatting sqref="AB15:AB25 AB28:AB41">
    <cfRule type="cellIs" dxfId="1" priority="13" operator="equal">
      <formula>0</formula>
    </cfRule>
    <cfRule type="containsErrors" dxfId="0" priority="14">
      <formula>ISERROR(AB15)</formula>
    </cfRule>
  </conditionalFormatting>
  <pageMargins left="0.70866141732283472" right="0.70866141732283472" top="0.78740157480314965" bottom="0.78740157480314965" header="0.31496062992125984" footer="0.31496062992125984"/>
  <pageSetup paperSize="8" scale="3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BU109"/>
  <sheetViews>
    <sheetView topLeftCell="A76" workbookViewId="0">
      <selection activeCell="A111" sqref="A111"/>
    </sheetView>
  </sheetViews>
  <sheetFormatPr defaultRowHeight="15" x14ac:dyDescent="0.25"/>
  <cols>
    <col min="1" max="1" width="55.85546875" customWidth="1"/>
    <col min="2" max="2" width="14.28515625" customWidth="1"/>
    <col min="3" max="3" width="11.5703125" customWidth="1"/>
    <col min="4" max="4" width="15.5703125" customWidth="1"/>
    <col min="5" max="5" width="1" customWidth="1"/>
    <col min="7" max="7" width="7.28515625" customWidth="1"/>
    <col min="8" max="8" width="7.7109375" customWidth="1"/>
    <col min="9" max="9" width="0.85546875" customWidth="1"/>
    <col min="10" max="10" width="14" customWidth="1"/>
    <col min="11" max="11" width="14.28515625" customWidth="1"/>
    <col min="12" max="12" width="14" customWidth="1"/>
    <col min="13" max="13" width="1.42578125" customWidth="1"/>
    <col min="14" max="14" width="7.7109375" customWidth="1"/>
    <col min="16" max="16" width="7" customWidth="1"/>
    <col min="17" max="17" width="1.140625" customWidth="1"/>
    <col min="18" max="18" width="11.140625" customWidth="1"/>
    <col min="19" max="19" width="9.140625" customWidth="1"/>
    <col min="20" max="20" width="10.85546875" customWidth="1"/>
    <col min="21" max="21" width="1.85546875" customWidth="1"/>
    <col min="22" max="22" width="10.5703125" customWidth="1"/>
    <col min="24" max="24" width="12.140625" customWidth="1"/>
    <col min="25" max="25" width="11.85546875" customWidth="1"/>
  </cols>
  <sheetData>
    <row r="2" spans="1:73" s="177" customFormat="1" ht="19.5" thickBot="1" x14ac:dyDescent="0.35">
      <c r="A2" s="176"/>
      <c r="B2" s="176" t="s">
        <v>108</v>
      </c>
      <c r="C2" s="176"/>
      <c r="D2" s="182"/>
      <c r="E2" s="176"/>
      <c r="F2" s="200" t="s">
        <v>109</v>
      </c>
      <c r="G2" s="176"/>
      <c r="H2" s="176"/>
      <c r="I2" s="176"/>
      <c r="J2" s="176" t="s">
        <v>133</v>
      </c>
      <c r="K2" s="176"/>
      <c r="L2" s="176"/>
      <c r="M2" s="176"/>
      <c r="N2" s="200" t="s">
        <v>131</v>
      </c>
      <c r="O2" s="176"/>
      <c r="P2" s="176"/>
      <c r="Q2" s="176"/>
      <c r="R2" s="200" t="s">
        <v>134</v>
      </c>
      <c r="S2" s="200"/>
      <c r="T2" s="200"/>
      <c r="U2" s="200"/>
      <c r="V2" s="200" t="s">
        <v>154</v>
      </c>
      <c r="W2" s="176"/>
      <c r="X2" s="176"/>
      <c r="Y2" s="176"/>
      <c r="Z2" s="176"/>
      <c r="AA2" s="176"/>
      <c r="AB2" s="176"/>
      <c r="AC2" s="176"/>
      <c r="AD2" s="176"/>
      <c r="AE2" s="176"/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6"/>
      <c r="AR2" s="176"/>
      <c r="AS2" s="176"/>
      <c r="AT2" s="176"/>
      <c r="AU2" s="176"/>
      <c r="AV2" s="176"/>
      <c r="AW2" s="176"/>
      <c r="AX2" s="176"/>
      <c r="AY2" s="176"/>
      <c r="AZ2" s="176"/>
      <c r="BA2" s="176"/>
      <c r="BB2" s="176"/>
      <c r="BC2" s="176"/>
      <c r="BD2" s="176"/>
      <c r="BE2" s="176"/>
      <c r="BF2" s="176"/>
      <c r="BG2" s="176"/>
      <c r="BH2" s="176"/>
      <c r="BI2" s="176"/>
      <c r="BJ2" s="176"/>
      <c r="BK2" s="176"/>
      <c r="BL2" s="176"/>
      <c r="BM2" s="176"/>
      <c r="BN2" s="176"/>
      <c r="BO2" s="176"/>
      <c r="BP2" s="176"/>
      <c r="BQ2" s="176"/>
      <c r="BR2" s="176"/>
      <c r="BS2" s="176"/>
      <c r="BT2" s="176"/>
      <c r="BU2" s="176"/>
    </row>
    <row r="3" spans="1:73" s="177" customFormat="1" ht="15.75" thickBot="1" x14ac:dyDescent="0.3">
      <c r="A3" s="184" t="s">
        <v>110</v>
      </c>
      <c r="B3" s="178" t="s">
        <v>41</v>
      </c>
      <c r="C3" s="180" t="s">
        <v>111</v>
      </c>
      <c r="D3" s="183" t="s">
        <v>112</v>
      </c>
      <c r="E3" s="174"/>
      <c r="F3" s="178" t="s">
        <v>41</v>
      </c>
      <c r="G3" s="178" t="s">
        <v>111</v>
      </c>
      <c r="H3" s="178" t="s">
        <v>112</v>
      </c>
      <c r="I3" s="176"/>
      <c r="J3" s="184" t="s">
        <v>41</v>
      </c>
      <c r="K3" s="184" t="s">
        <v>111</v>
      </c>
      <c r="L3" s="186" t="s">
        <v>112</v>
      </c>
      <c r="M3" s="176"/>
      <c r="N3" s="178" t="s">
        <v>41</v>
      </c>
      <c r="O3" s="178" t="s">
        <v>111</v>
      </c>
      <c r="P3" s="180" t="s">
        <v>112</v>
      </c>
      <c r="Q3" s="174"/>
      <c r="R3" s="178" t="s">
        <v>41</v>
      </c>
      <c r="S3" s="178" t="s">
        <v>111</v>
      </c>
      <c r="T3" s="180" t="s">
        <v>112</v>
      </c>
      <c r="U3" s="174"/>
      <c r="V3" s="178" t="s">
        <v>41</v>
      </c>
      <c r="W3" s="178" t="s">
        <v>111</v>
      </c>
      <c r="X3" s="180" t="s">
        <v>112</v>
      </c>
    </row>
    <row r="4" spans="1:73" s="177" customFormat="1" ht="15.75" thickBot="1" x14ac:dyDescent="0.3">
      <c r="A4" s="184" t="s">
        <v>113</v>
      </c>
      <c r="B4" s="178" t="s">
        <v>114</v>
      </c>
      <c r="C4" s="180" t="s">
        <v>115</v>
      </c>
      <c r="D4" s="180" t="s">
        <v>114</v>
      </c>
      <c r="E4" s="174"/>
      <c r="F4" s="199" t="s">
        <v>114</v>
      </c>
      <c r="G4" s="199" t="s">
        <v>115</v>
      </c>
      <c r="H4" s="199" t="s">
        <v>114</v>
      </c>
      <c r="I4" s="182"/>
      <c r="J4" s="196" t="s">
        <v>114</v>
      </c>
      <c r="K4" s="196" t="s">
        <v>115</v>
      </c>
      <c r="L4" s="188" t="s">
        <v>114</v>
      </c>
      <c r="M4" s="176"/>
      <c r="N4" s="199" t="s">
        <v>114</v>
      </c>
      <c r="O4" s="199" t="s">
        <v>115</v>
      </c>
      <c r="P4" s="201" t="s">
        <v>114</v>
      </c>
      <c r="Q4" s="195"/>
      <c r="R4" s="199" t="s">
        <v>114</v>
      </c>
      <c r="S4" s="199" t="s">
        <v>115</v>
      </c>
      <c r="T4" s="201" t="s">
        <v>114</v>
      </c>
      <c r="U4" s="174"/>
      <c r="V4" s="202" t="s">
        <v>114</v>
      </c>
      <c r="W4" s="202" t="s">
        <v>115</v>
      </c>
      <c r="X4" s="203" t="s">
        <v>114</v>
      </c>
    </row>
    <row r="5" spans="1:73" s="177" customFormat="1" x14ac:dyDescent="0.25">
      <c r="A5" s="206" t="s">
        <v>116</v>
      </c>
      <c r="B5" s="263">
        <v>8923948.4100000001</v>
      </c>
      <c r="C5" s="263">
        <v>483757.1</v>
      </c>
      <c r="D5" s="263">
        <v>8440191.3100000005</v>
      </c>
      <c r="E5" s="198"/>
      <c r="F5" s="207">
        <v>8800</v>
      </c>
      <c r="G5" s="208">
        <v>600</v>
      </c>
      <c r="H5" s="207">
        <v>8200</v>
      </c>
      <c r="I5" s="176"/>
      <c r="J5" s="209">
        <v>10031792.43</v>
      </c>
      <c r="K5" s="209">
        <v>447409.88</v>
      </c>
      <c r="L5" s="209">
        <v>9584382.5500000007</v>
      </c>
      <c r="M5" s="176"/>
      <c r="N5" s="207">
        <v>8460</v>
      </c>
      <c r="O5" s="208">
        <v>400</v>
      </c>
      <c r="P5" s="207">
        <v>8060</v>
      </c>
      <c r="Q5" s="212"/>
      <c r="R5" s="207">
        <v>9120000</v>
      </c>
      <c r="S5" s="207">
        <v>50000</v>
      </c>
      <c r="T5" s="207">
        <v>9870000</v>
      </c>
      <c r="U5" s="212"/>
      <c r="V5" s="207">
        <v>9500000</v>
      </c>
      <c r="W5" s="207">
        <v>50000</v>
      </c>
      <c r="X5" s="207">
        <v>9450000</v>
      </c>
    </row>
    <row r="6" spans="1:73" x14ac:dyDescent="0.25">
      <c r="A6" s="189" t="s">
        <v>52</v>
      </c>
      <c r="B6" s="204">
        <v>8771641.9000000004</v>
      </c>
      <c r="C6" s="227">
        <v>483757.1</v>
      </c>
      <c r="D6" s="227">
        <v>8287884.7999999998</v>
      </c>
      <c r="E6" s="173"/>
      <c r="F6" s="190">
        <v>8600</v>
      </c>
      <c r="G6" s="193">
        <v>600</v>
      </c>
      <c r="H6" s="192">
        <v>8000</v>
      </c>
      <c r="I6" s="296">
        <v>8948197.1600000001</v>
      </c>
      <c r="J6" s="204">
        <v>8948197.7599999998</v>
      </c>
      <c r="K6" s="227">
        <v>447409.88</v>
      </c>
      <c r="L6" s="227">
        <v>8500787.8800000008</v>
      </c>
      <c r="M6" s="92"/>
      <c r="N6" s="190">
        <v>8400</v>
      </c>
      <c r="O6" s="193">
        <v>400</v>
      </c>
      <c r="P6" s="192">
        <v>8000</v>
      </c>
      <c r="Q6" s="171"/>
      <c r="R6" s="190">
        <v>9120000</v>
      </c>
      <c r="S6" s="224">
        <v>50000</v>
      </c>
      <c r="T6" s="224">
        <v>9070000</v>
      </c>
      <c r="U6" s="171"/>
      <c r="V6" s="190">
        <v>9150000</v>
      </c>
      <c r="W6" s="224">
        <v>50000</v>
      </c>
      <c r="X6" s="224">
        <v>9100000</v>
      </c>
    </row>
    <row r="7" spans="1:73" x14ac:dyDescent="0.25">
      <c r="A7" s="193" t="s">
        <v>117</v>
      </c>
      <c r="B7" s="205">
        <v>0</v>
      </c>
      <c r="C7" s="228">
        <v>0</v>
      </c>
      <c r="D7" s="228">
        <v>0</v>
      </c>
      <c r="E7" s="171"/>
      <c r="F7" s="193">
        <v>0</v>
      </c>
      <c r="G7" s="193"/>
      <c r="H7" s="193"/>
      <c r="I7" s="92"/>
      <c r="J7" s="205">
        <v>0</v>
      </c>
      <c r="K7" s="228">
        <v>0</v>
      </c>
      <c r="L7" s="228">
        <v>0</v>
      </c>
      <c r="M7" s="92"/>
      <c r="N7" s="193">
        <v>0</v>
      </c>
      <c r="O7" s="193"/>
      <c r="P7" s="193"/>
      <c r="Q7" s="171"/>
      <c r="R7" s="193">
        <v>0</v>
      </c>
      <c r="S7" s="228"/>
      <c r="T7" s="228"/>
      <c r="U7" s="171"/>
      <c r="V7" s="193">
        <v>0</v>
      </c>
      <c r="W7" s="228">
        <v>0</v>
      </c>
      <c r="X7" s="228">
        <v>0</v>
      </c>
    </row>
    <row r="8" spans="1:73" x14ac:dyDescent="0.25">
      <c r="A8" s="193" t="s">
        <v>118</v>
      </c>
      <c r="B8" s="205">
        <v>0</v>
      </c>
      <c r="C8" s="228">
        <v>0</v>
      </c>
      <c r="D8" s="228">
        <v>0</v>
      </c>
      <c r="E8" s="171"/>
      <c r="F8" s="193">
        <v>0</v>
      </c>
      <c r="G8" s="193"/>
      <c r="H8" s="193">
        <v>0</v>
      </c>
      <c r="I8" s="92"/>
      <c r="J8" s="205">
        <v>0</v>
      </c>
      <c r="K8" s="228">
        <v>0</v>
      </c>
      <c r="L8" s="228">
        <v>0</v>
      </c>
      <c r="M8" s="92"/>
      <c r="N8" s="193">
        <v>0</v>
      </c>
      <c r="O8" s="193"/>
      <c r="P8" s="193">
        <v>0</v>
      </c>
      <c r="Q8" s="171"/>
      <c r="R8" s="193">
        <v>0</v>
      </c>
      <c r="S8" s="225"/>
      <c r="T8" s="228"/>
      <c r="U8" s="171"/>
      <c r="V8" s="193">
        <v>0</v>
      </c>
      <c r="W8" s="225">
        <v>0</v>
      </c>
      <c r="X8" s="228">
        <v>0</v>
      </c>
    </row>
    <row r="9" spans="1:73" x14ac:dyDescent="0.25">
      <c r="A9" s="193" t="s">
        <v>46</v>
      </c>
      <c r="B9" s="205">
        <v>0</v>
      </c>
      <c r="C9" s="228">
        <v>0</v>
      </c>
      <c r="D9" s="228">
        <v>0</v>
      </c>
      <c r="E9" s="171"/>
      <c r="F9" s="193">
        <v>0</v>
      </c>
      <c r="G9" s="193"/>
      <c r="H9" s="193"/>
      <c r="I9" s="92"/>
      <c r="J9" s="204">
        <v>97068.36</v>
      </c>
      <c r="K9" s="227">
        <v>0</v>
      </c>
      <c r="L9" s="227">
        <v>97068.36</v>
      </c>
      <c r="M9" s="92"/>
      <c r="N9" s="193">
        <v>0</v>
      </c>
      <c r="O9" s="193"/>
      <c r="P9" s="193"/>
      <c r="Q9" s="171"/>
      <c r="R9" s="193">
        <v>0</v>
      </c>
      <c r="S9" s="225"/>
      <c r="T9" s="228"/>
      <c r="U9" s="171"/>
      <c r="V9" s="193">
        <v>0</v>
      </c>
      <c r="W9" s="225">
        <v>0</v>
      </c>
      <c r="X9" s="228">
        <v>0</v>
      </c>
    </row>
    <row r="10" spans="1:73" x14ac:dyDescent="0.25">
      <c r="A10" s="193" t="s">
        <v>47</v>
      </c>
      <c r="B10" s="205">
        <v>0</v>
      </c>
      <c r="C10" s="228">
        <v>0</v>
      </c>
      <c r="D10" s="228">
        <v>0</v>
      </c>
      <c r="E10" s="171"/>
      <c r="F10" s="193">
        <v>200</v>
      </c>
      <c r="G10" s="193"/>
      <c r="H10" s="194">
        <v>200</v>
      </c>
      <c r="I10" s="92"/>
      <c r="J10" s="205">
        <v>0</v>
      </c>
      <c r="K10" s="228">
        <v>0</v>
      </c>
      <c r="L10" s="228">
        <v>0</v>
      </c>
      <c r="M10" s="92"/>
      <c r="N10" s="193">
        <v>0</v>
      </c>
      <c r="O10" s="193"/>
      <c r="P10" s="194">
        <v>0</v>
      </c>
      <c r="Q10" s="171"/>
      <c r="R10" s="190">
        <v>500000</v>
      </c>
      <c r="S10" s="225"/>
      <c r="T10" s="224">
        <v>500000</v>
      </c>
      <c r="U10" s="171"/>
      <c r="V10" s="190">
        <v>0</v>
      </c>
      <c r="W10" s="225">
        <v>0</v>
      </c>
      <c r="X10" s="224">
        <v>0</v>
      </c>
    </row>
    <row r="11" spans="1:73" x14ac:dyDescent="0.25">
      <c r="A11" s="193" t="s">
        <v>2</v>
      </c>
      <c r="B11" s="204">
        <v>152306.51</v>
      </c>
      <c r="C11" s="228">
        <v>0</v>
      </c>
      <c r="D11" s="227">
        <v>152306.51</v>
      </c>
      <c r="E11" s="173"/>
      <c r="F11" s="193">
        <v>0</v>
      </c>
      <c r="G11" s="193"/>
      <c r="H11" s="193"/>
      <c r="I11" s="92"/>
      <c r="J11" s="204">
        <v>986526.31</v>
      </c>
      <c r="K11" s="227">
        <v>0</v>
      </c>
      <c r="L11" s="227">
        <v>986526.31</v>
      </c>
      <c r="M11" s="92"/>
      <c r="N11" s="193">
        <v>60</v>
      </c>
      <c r="O11" s="193">
        <v>0</v>
      </c>
      <c r="P11" s="193">
        <v>60</v>
      </c>
      <c r="Q11" s="171"/>
      <c r="R11" s="190">
        <v>300000</v>
      </c>
      <c r="S11" s="225"/>
      <c r="T11" s="224">
        <v>300000</v>
      </c>
      <c r="U11" s="171"/>
      <c r="V11" s="190">
        <v>350000</v>
      </c>
      <c r="W11" s="225">
        <v>0</v>
      </c>
      <c r="X11" s="224">
        <v>350000</v>
      </c>
    </row>
    <row r="12" spans="1:73" s="304" customFormat="1" x14ac:dyDescent="0.25">
      <c r="A12" s="297" t="s">
        <v>132</v>
      </c>
      <c r="B12" s="298"/>
      <c r="C12" s="297"/>
      <c r="D12" s="298"/>
      <c r="E12" s="299"/>
      <c r="F12" s="297"/>
      <c r="G12" s="297"/>
      <c r="H12" s="297"/>
      <c r="I12" s="300"/>
      <c r="J12" s="298">
        <f>SUM(J6:J11)</f>
        <v>10031792.43</v>
      </c>
      <c r="K12" s="298">
        <f>SUM(K6:K11)</f>
        <v>447409.88</v>
      </c>
      <c r="L12" s="298">
        <f>SUM(L6:L11)</f>
        <v>9584382.5500000007</v>
      </c>
      <c r="M12" s="300"/>
      <c r="N12" s="302">
        <f>SUM(N6:N11)</f>
        <v>8460</v>
      </c>
      <c r="O12" s="297">
        <f>SUM(O6:O11)</f>
        <v>400</v>
      </c>
      <c r="P12" s="302">
        <f>SUM(P6:P11)</f>
        <v>8060</v>
      </c>
      <c r="Q12" s="301"/>
      <c r="R12" s="302">
        <f>SUM(R6:R11)</f>
        <v>9920000</v>
      </c>
      <c r="S12" s="311">
        <f>SUM(S6:S11)</f>
        <v>50000</v>
      </c>
      <c r="T12" s="302">
        <f>SUM(T6:T11)</f>
        <v>9870000</v>
      </c>
      <c r="U12" s="301"/>
      <c r="V12" s="302">
        <f>SUM(V6:V11)</f>
        <v>9500000</v>
      </c>
      <c r="W12" s="311">
        <f>SUM(W6:W11)</f>
        <v>50000</v>
      </c>
      <c r="X12" s="302">
        <f>SUM(X6:X11)</f>
        <v>9450000</v>
      </c>
    </row>
    <row r="13" spans="1:73" s="177" customFormat="1" x14ac:dyDescent="0.25">
      <c r="A13" s="197" t="s">
        <v>119</v>
      </c>
      <c r="B13" s="264">
        <v>12129441.890000001</v>
      </c>
      <c r="C13" s="264">
        <v>197336.2</v>
      </c>
      <c r="D13" s="264">
        <v>11932105.689999999</v>
      </c>
      <c r="E13" s="198"/>
      <c r="F13" s="214">
        <v>14700</v>
      </c>
      <c r="G13" s="215">
        <v>500</v>
      </c>
      <c r="H13" s="214">
        <v>14200</v>
      </c>
      <c r="I13" s="176"/>
      <c r="J13" s="216">
        <v>15743606.189999999</v>
      </c>
      <c r="K13" s="216">
        <v>620169.88</v>
      </c>
      <c r="L13" s="216">
        <v>15123436.310000001</v>
      </c>
      <c r="M13" s="176"/>
      <c r="N13" s="214">
        <v>12460</v>
      </c>
      <c r="O13" s="215">
        <v>280</v>
      </c>
      <c r="P13" s="214">
        <v>12180</v>
      </c>
      <c r="Q13" s="210"/>
      <c r="R13" s="214">
        <v>17620000</v>
      </c>
      <c r="S13" s="229">
        <v>30000</v>
      </c>
      <c r="T13" s="214">
        <v>17590000</v>
      </c>
      <c r="U13" s="174"/>
      <c r="V13" s="214">
        <v>17510000</v>
      </c>
      <c r="W13" s="229">
        <v>30000</v>
      </c>
      <c r="X13" s="214">
        <v>17480000</v>
      </c>
    </row>
    <row r="14" spans="1:73" x14ac:dyDescent="0.25">
      <c r="A14" s="193" t="s">
        <v>10</v>
      </c>
      <c r="B14" s="204">
        <v>1329310.27</v>
      </c>
      <c r="C14" s="228">
        <v>0</v>
      </c>
      <c r="D14" s="227">
        <v>1329310.27</v>
      </c>
      <c r="E14" s="173"/>
      <c r="F14" s="190">
        <v>1100</v>
      </c>
      <c r="G14" s="193">
        <v>100</v>
      </c>
      <c r="H14" s="192">
        <v>1000</v>
      </c>
      <c r="I14" s="92"/>
      <c r="J14" s="204">
        <v>2052846.25</v>
      </c>
      <c r="K14" s="228">
        <v>0</v>
      </c>
      <c r="L14" s="227">
        <v>2052846.25</v>
      </c>
      <c r="M14" s="92"/>
      <c r="N14" s="190">
        <v>600</v>
      </c>
      <c r="O14" s="193">
        <v>0</v>
      </c>
      <c r="P14" s="192">
        <v>600</v>
      </c>
      <c r="Q14" s="171"/>
      <c r="R14" s="190">
        <v>2100000</v>
      </c>
      <c r="S14" s="225">
        <v>0</v>
      </c>
      <c r="T14" s="224">
        <v>2100000</v>
      </c>
      <c r="U14" s="171"/>
      <c r="V14" s="190">
        <v>2000000</v>
      </c>
      <c r="W14" s="225">
        <v>0</v>
      </c>
      <c r="X14" s="224">
        <v>2000000</v>
      </c>
    </row>
    <row r="15" spans="1:73" x14ac:dyDescent="0.25">
      <c r="A15" s="193" t="s">
        <v>12</v>
      </c>
      <c r="B15" s="204">
        <v>691831.57</v>
      </c>
      <c r="C15" s="228">
        <v>0</v>
      </c>
      <c r="D15" s="227">
        <v>691831.57</v>
      </c>
      <c r="E15" s="173"/>
      <c r="F15" s="193">
        <v>900</v>
      </c>
      <c r="G15" s="194">
        <v>300</v>
      </c>
      <c r="H15" s="193">
        <v>600</v>
      </c>
      <c r="I15" s="92"/>
      <c r="J15" s="204">
        <v>452369.25</v>
      </c>
      <c r="K15" s="228">
        <v>0</v>
      </c>
      <c r="L15" s="227">
        <v>452369.25</v>
      </c>
      <c r="M15" s="92"/>
      <c r="N15" s="193">
        <v>810</v>
      </c>
      <c r="O15" s="194">
        <v>200</v>
      </c>
      <c r="P15" s="193">
        <v>610</v>
      </c>
      <c r="Q15" s="171"/>
      <c r="R15" s="190">
        <v>800000</v>
      </c>
      <c r="S15" s="225">
        <v>0</v>
      </c>
      <c r="T15" s="224">
        <v>800000</v>
      </c>
      <c r="U15" s="171"/>
      <c r="V15" s="190">
        <v>1000000</v>
      </c>
      <c r="W15" s="225">
        <v>0</v>
      </c>
      <c r="X15" s="224">
        <v>1000000</v>
      </c>
    </row>
    <row r="16" spans="1:73" x14ac:dyDescent="0.25">
      <c r="A16" s="193" t="s">
        <v>14</v>
      </c>
      <c r="B16" s="204">
        <v>1516030.87</v>
      </c>
      <c r="C16" s="228">
        <v>0</v>
      </c>
      <c r="D16" s="227">
        <v>1516030.87</v>
      </c>
      <c r="E16" s="173"/>
      <c r="F16" s="193">
        <v>870</v>
      </c>
      <c r="G16" s="193"/>
      <c r="H16" s="193">
        <v>870</v>
      </c>
      <c r="I16" s="92"/>
      <c r="J16" s="204">
        <v>2389822.2400000002</v>
      </c>
      <c r="K16" s="228">
        <v>0</v>
      </c>
      <c r="L16" s="227">
        <v>2389822.2400000002</v>
      </c>
      <c r="M16" s="92"/>
      <c r="N16" s="193">
        <v>1200</v>
      </c>
      <c r="O16" s="193">
        <v>0</v>
      </c>
      <c r="P16" s="193">
        <v>1200</v>
      </c>
      <c r="Q16" s="171"/>
      <c r="R16" s="190">
        <v>1850000</v>
      </c>
      <c r="S16" s="225"/>
      <c r="T16" s="224">
        <v>1850000</v>
      </c>
      <c r="U16" s="171"/>
      <c r="V16" s="190">
        <v>1800000</v>
      </c>
      <c r="W16" s="225">
        <v>0</v>
      </c>
      <c r="X16" s="224">
        <v>1800000</v>
      </c>
    </row>
    <row r="17" spans="1:46" x14ac:dyDescent="0.25">
      <c r="A17" s="193" t="s">
        <v>16</v>
      </c>
      <c r="B17" s="204">
        <v>901801.54</v>
      </c>
      <c r="C17" s="228">
        <v>0</v>
      </c>
      <c r="D17" s="227">
        <v>901801.54</v>
      </c>
      <c r="E17" s="173"/>
      <c r="F17" s="190">
        <v>1520</v>
      </c>
      <c r="G17" s="194">
        <v>20</v>
      </c>
      <c r="H17" s="190">
        <v>1500</v>
      </c>
      <c r="I17" s="92"/>
      <c r="J17" s="204">
        <v>1677861.31</v>
      </c>
      <c r="K17" s="228">
        <v>0</v>
      </c>
      <c r="L17" s="227">
        <v>1677861.31</v>
      </c>
      <c r="M17" s="92"/>
      <c r="N17" s="190">
        <v>700</v>
      </c>
      <c r="O17" s="194">
        <v>0</v>
      </c>
      <c r="P17" s="190">
        <v>700</v>
      </c>
      <c r="Q17" s="171"/>
      <c r="R17" s="190">
        <v>900000</v>
      </c>
      <c r="S17" s="225">
        <v>0</v>
      </c>
      <c r="T17" s="224">
        <v>900000</v>
      </c>
      <c r="U17" s="171"/>
      <c r="V17" s="190">
        <v>900000</v>
      </c>
      <c r="W17" s="225">
        <v>0</v>
      </c>
      <c r="X17" s="224">
        <v>900000</v>
      </c>
    </row>
    <row r="18" spans="1:46" x14ac:dyDescent="0.25">
      <c r="A18" s="193" t="s">
        <v>18</v>
      </c>
      <c r="B18" s="204">
        <v>3793729.44</v>
      </c>
      <c r="C18" s="227">
        <v>71362</v>
      </c>
      <c r="D18" s="227">
        <v>3722367.44</v>
      </c>
      <c r="E18" s="173"/>
      <c r="F18" s="190">
        <v>3980</v>
      </c>
      <c r="G18" s="194">
        <v>80</v>
      </c>
      <c r="H18" s="190">
        <v>3900</v>
      </c>
      <c r="I18" s="92"/>
      <c r="J18" s="204">
        <v>3905706.96</v>
      </c>
      <c r="K18" s="227">
        <v>0</v>
      </c>
      <c r="L18" s="227">
        <v>3905706.96</v>
      </c>
      <c r="M18" s="92"/>
      <c r="N18" s="190">
        <v>4240</v>
      </c>
      <c r="O18" s="194">
        <v>40</v>
      </c>
      <c r="P18" s="190">
        <v>4200</v>
      </c>
      <c r="Q18" s="171"/>
      <c r="R18" s="190">
        <v>4830000</v>
      </c>
      <c r="S18" s="225">
        <v>0</v>
      </c>
      <c r="T18" s="224">
        <v>4830000</v>
      </c>
      <c r="U18" s="171"/>
      <c r="V18" s="190">
        <v>5000000</v>
      </c>
      <c r="W18" s="225">
        <v>0</v>
      </c>
      <c r="X18" s="224">
        <v>5000000</v>
      </c>
    </row>
    <row r="19" spans="1:46" x14ac:dyDescent="0.25">
      <c r="A19" s="193" t="s">
        <v>23</v>
      </c>
      <c r="B19" s="204">
        <v>1005743.62</v>
      </c>
      <c r="C19" s="228">
        <v>0</v>
      </c>
      <c r="D19" s="227">
        <v>1005743.62</v>
      </c>
      <c r="E19" s="173"/>
      <c r="F19" s="193">
        <v>730</v>
      </c>
      <c r="G19" s="194"/>
      <c r="H19" s="193">
        <v>730</v>
      </c>
      <c r="I19" s="92"/>
      <c r="J19" s="204">
        <v>1162477.6100000001</v>
      </c>
      <c r="K19" s="228">
        <v>0</v>
      </c>
      <c r="L19" s="227">
        <v>1162477.6100000001</v>
      </c>
      <c r="M19" s="92"/>
      <c r="N19" s="193">
        <v>810</v>
      </c>
      <c r="O19" s="194">
        <v>0</v>
      </c>
      <c r="P19" s="193">
        <v>810</v>
      </c>
      <c r="Q19" s="171"/>
      <c r="R19" s="190">
        <v>940000</v>
      </c>
      <c r="S19" s="225"/>
      <c r="T19" s="224">
        <v>940000</v>
      </c>
      <c r="U19" s="171"/>
      <c r="V19" s="190">
        <v>980000</v>
      </c>
      <c r="W19" s="225">
        <v>0</v>
      </c>
      <c r="X19" s="224">
        <v>980000</v>
      </c>
    </row>
    <row r="20" spans="1:46" x14ac:dyDescent="0.25">
      <c r="A20" s="193" t="s">
        <v>25</v>
      </c>
      <c r="B20" s="205">
        <v>0</v>
      </c>
      <c r="C20" s="228">
        <v>0</v>
      </c>
      <c r="D20" s="228">
        <v>0</v>
      </c>
      <c r="E20" s="171"/>
      <c r="F20" s="193">
        <v>0</v>
      </c>
      <c r="G20" s="194"/>
      <c r="H20" s="193"/>
      <c r="I20" s="92"/>
      <c r="J20" s="205">
        <v>0</v>
      </c>
      <c r="K20" s="228">
        <v>0</v>
      </c>
      <c r="L20" s="228">
        <v>0</v>
      </c>
      <c r="M20" s="92"/>
      <c r="N20" s="193">
        <v>0</v>
      </c>
      <c r="O20" s="194">
        <v>0</v>
      </c>
      <c r="P20" s="193">
        <v>0</v>
      </c>
      <c r="Q20" s="171"/>
      <c r="R20" s="193">
        <v>0</v>
      </c>
      <c r="S20" s="225"/>
      <c r="T20" s="228"/>
      <c r="U20" s="171"/>
      <c r="V20" s="193">
        <v>0</v>
      </c>
      <c r="W20" s="225">
        <v>0</v>
      </c>
      <c r="X20" s="228">
        <v>0</v>
      </c>
    </row>
    <row r="21" spans="1:46" x14ac:dyDescent="0.25">
      <c r="A21" s="193" t="s">
        <v>27</v>
      </c>
      <c r="B21" s="204">
        <v>2675423</v>
      </c>
      <c r="C21" s="227">
        <v>109363</v>
      </c>
      <c r="D21" s="227">
        <v>2566060</v>
      </c>
      <c r="E21" s="173"/>
      <c r="F21" s="190">
        <v>2600</v>
      </c>
      <c r="G21" s="194"/>
      <c r="H21" s="190">
        <v>2600</v>
      </c>
      <c r="I21" s="92"/>
      <c r="J21" s="204">
        <v>3664410</v>
      </c>
      <c r="K21" s="227">
        <v>589502</v>
      </c>
      <c r="L21" s="227">
        <v>3074908</v>
      </c>
      <c r="M21" s="92"/>
      <c r="N21" s="190">
        <v>2040</v>
      </c>
      <c r="O21" s="194">
        <v>40</v>
      </c>
      <c r="P21" s="190">
        <v>2000</v>
      </c>
      <c r="Q21" s="171"/>
      <c r="R21" s="190">
        <v>4150000</v>
      </c>
      <c r="S21" s="225">
        <v>0</v>
      </c>
      <c r="T21" s="224">
        <v>4150000</v>
      </c>
      <c r="U21" s="171"/>
      <c r="V21" s="190">
        <v>4200000</v>
      </c>
      <c r="W21" s="225">
        <v>0</v>
      </c>
      <c r="X21" s="224">
        <v>4200000</v>
      </c>
    </row>
    <row r="22" spans="1:46" x14ac:dyDescent="0.25">
      <c r="A22" s="193" t="s">
        <v>29</v>
      </c>
      <c r="B22" s="204">
        <v>215571.58</v>
      </c>
      <c r="C22" s="227">
        <v>16611.2</v>
      </c>
      <c r="D22" s="227">
        <v>198960.38</v>
      </c>
      <c r="E22" s="173"/>
      <c r="F22" s="193">
        <v>500</v>
      </c>
      <c r="G22" s="194"/>
      <c r="H22" s="193">
        <v>500</v>
      </c>
      <c r="I22" s="92"/>
      <c r="J22" s="204">
        <v>438112.57</v>
      </c>
      <c r="K22" s="227">
        <v>30667.88</v>
      </c>
      <c r="L22" s="227">
        <v>407444.69</v>
      </c>
      <c r="M22" s="92"/>
      <c r="N22" s="193">
        <v>60</v>
      </c>
      <c r="O22" s="194">
        <v>0</v>
      </c>
      <c r="P22" s="193">
        <v>60</v>
      </c>
      <c r="Q22" s="171"/>
      <c r="R22" s="190">
        <v>300000</v>
      </c>
      <c r="S22" s="226">
        <v>30000</v>
      </c>
      <c r="T22" s="224">
        <v>270000</v>
      </c>
      <c r="U22" s="171"/>
      <c r="V22" s="190">
        <v>230000</v>
      </c>
      <c r="W22" s="226">
        <v>30000</v>
      </c>
      <c r="X22" s="224">
        <v>200000</v>
      </c>
    </row>
    <row r="23" spans="1:46" x14ac:dyDescent="0.25">
      <c r="A23" s="193" t="s">
        <v>120</v>
      </c>
      <c r="B23" s="205">
        <v>0</v>
      </c>
      <c r="C23" s="228">
        <v>0</v>
      </c>
      <c r="D23" s="228">
        <v>0</v>
      </c>
      <c r="E23" s="173"/>
      <c r="F23" s="190">
        <v>2500</v>
      </c>
      <c r="G23" s="194"/>
      <c r="H23" s="190">
        <v>2500</v>
      </c>
      <c r="I23" s="92"/>
      <c r="J23" s="205">
        <v>0</v>
      </c>
      <c r="K23" s="228">
        <v>0</v>
      </c>
      <c r="L23" s="228">
        <v>0</v>
      </c>
      <c r="M23" s="92"/>
      <c r="N23" s="190">
        <v>2000</v>
      </c>
      <c r="O23" s="194">
        <v>0</v>
      </c>
      <c r="P23" s="190">
        <v>2000</v>
      </c>
      <c r="Q23" s="171"/>
      <c r="R23" s="190">
        <v>1750000</v>
      </c>
      <c r="S23" s="225"/>
      <c r="T23" s="224">
        <v>1750000</v>
      </c>
      <c r="U23" s="171"/>
      <c r="V23" s="190">
        <v>1400000</v>
      </c>
      <c r="W23" s="225">
        <v>0</v>
      </c>
      <c r="X23" s="224">
        <v>1400000</v>
      </c>
    </row>
    <row r="24" spans="1:46" s="304" customFormat="1" x14ac:dyDescent="0.25">
      <c r="A24" s="297" t="s">
        <v>132</v>
      </c>
      <c r="B24" s="297"/>
      <c r="C24" s="297"/>
      <c r="D24" s="297"/>
      <c r="E24" s="299"/>
      <c r="F24" s="302"/>
      <c r="G24" s="303"/>
      <c r="H24" s="305"/>
      <c r="I24" s="300"/>
      <c r="J24" s="298">
        <f>SUM(J14:J23)</f>
        <v>15743606.190000001</v>
      </c>
      <c r="K24" s="298">
        <f>SUM(K18:K23)</f>
        <v>620169.88</v>
      </c>
      <c r="L24" s="298">
        <f>SUM(L14:L23)</f>
        <v>15123436.310000001</v>
      </c>
      <c r="M24" s="300"/>
      <c r="N24" s="302">
        <f>SUM(N14:N23)</f>
        <v>12460</v>
      </c>
      <c r="O24" s="303">
        <f>SUM(O14:O23)</f>
        <v>280</v>
      </c>
      <c r="P24" s="305">
        <f>SUM(P14:P23)</f>
        <v>12180</v>
      </c>
      <c r="Q24" s="301"/>
      <c r="R24" s="302">
        <f>SUM(R14:R23)</f>
        <v>17620000</v>
      </c>
      <c r="S24" s="303">
        <f>SUM(S14:S23)</f>
        <v>30000</v>
      </c>
      <c r="T24" s="302">
        <f>SUM(T14:T23)</f>
        <v>17590000</v>
      </c>
      <c r="U24" s="301"/>
      <c r="V24" s="302">
        <f>SUM(V14:V23)</f>
        <v>17510000</v>
      </c>
      <c r="W24" s="311">
        <f>SUM(W14:W23)</f>
        <v>30000</v>
      </c>
      <c r="X24" s="302">
        <f>SUM(X14:X23)</f>
        <v>17480000</v>
      </c>
    </row>
    <row r="25" spans="1:46" s="177" customFormat="1" x14ac:dyDescent="0.25">
      <c r="A25" s="197" t="s">
        <v>121</v>
      </c>
      <c r="B25" s="216">
        <v>-3205493.48</v>
      </c>
      <c r="C25" s="216">
        <v>286420.90000000002</v>
      </c>
      <c r="D25" s="216">
        <v>-3491914.38</v>
      </c>
      <c r="E25" s="198"/>
      <c r="F25" s="214">
        <v>-5900</v>
      </c>
      <c r="G25" s="217">
        <v>100</v>
      </c>
      <c r="H25" s="211">
        <v>-6000</v>
      </c>
      <c r="I25" s="176"/>
      <c r="J25" s="216">
        <v>-5711813.7599999998</v>
      </c>
      <c r="K25" s="216">
        <v>-172760</v>
      </c>
      <c r="L25" s="216">
        <v>-5539053.7599999998</v>
      </c>
      <c r="M25" s="176"/>
      <c r="N25" s="214">
        <v>-4000</v>
      </c>
      <c r="O25" s="217">
        <v>120</v>
      </c>
      <c r="P25" s="211">
        <v>-4120</v>
      </c>
      <c r="Q25" s="174"/>
      <c r="R25" s="214">
        <v>-7700000</v>
      </c>
      <c r="S25" s="229">
        <v>20000</v>
      </c>
      <c r="T25" s="214">
        <v>-7720000</v>
      </c>
      <c r="U25" s="174"/>
      <c r="V25" s="214">
        <v>-8010000</v>
      </c>
      <c r="W25" s="229">
        <v>20000</v>
      </c>
      <c r="X25" s="214">
        <v>-8030000</v>
      </c>
    </row>
    <row r="26" spans="1:46" x14ac:dyDescent="0.25">
      <c r="A26" s="193" t="s">
        <v>122</v>
      </c>
      <c r="B26" s="204">
        <v>4300000</v>
      </c>
      <c r="C26" s="228">
        <v>0</v>
      </c>
      <c r="D26" s="227">
        <v>4300000</v>
      </c>
      <c r="E26" s="173"/>
      <c r="F26" s="190">
        <v>5900</v>
      </c>
      <c r="G26" s="193"/>
      <c r="H26" s="191">
        <v>5900</v>
      </c>
      <c r="I26" s="92"/>
      <c r="J26" s="204">
        <v>5940187.4100000001</v>
      </c>
      <c r="K26" s="228">
        <v>0</v>
      </c>
      <c r="L26" s="227">
        <v>5940187.4100000001</v>
      </c>
      <c r="M26" s="92"/>
      <c r="N26" s="190">
        <v>4000</v>
      </c>
      <c r="O26" s="193"/>
      <c r="P26" s="191">
        <v>4000</v>
      </c>
      <c r="Q26" s="169"/>
      <c r="R26" s="224">
        <v>7700000</v>
      </c>
      <c r="S26" s="228"/>
      <c r="T26" s="224">
        <v>7700000</v>
      </c>
      <c r="U26" s="171"/>
      <c r="V26" s="224">
        <v>8010000</v>
      </c>
      <c r="W26" s="228">
        <v>0</v>
      </c>
      <c r="X26" s="224">
        <v>8010000</v>
      </c>
    </row>
    <row r="27" spans="1:46" s="177" customFormat="1" ht="15.75" thickBot="1" x14ac:dyDescent="0.3">
      <c r="A27" s="199" t="s">
        <v>123</v>
      </c>
      <c r="B27" s="219">
        <v>1094506.52</v>
      </c>
      <c r="C27" s="219">
        <v>286420.90000000002</v>
      </c>
      <c r="D27" s="220">
        <v>808085.62</v>
      </c>
      <c r="E27" s="198"/>
      <c r="F27" s="218">
        <v>0</v>
      </c>
      <c r="G27" s="218">
        <v>100</v>
      </c>
      <c r="H27" s="221">
        <v>-100</v>
      </c>
      <c r="I27" s="176"/>
      <c r="J27" s="219">
        <v>228373.65</v>
      </c>
      <c r="K27" s="219">
        <v>-172760</v>
      </c>
      <c r="L27" s="220">
        <v>55613.65</v>
      </c>
      <c r="M27" s="176"/>
      <c r="N27" s="218">
        <v>0</v>
      </c>
      <c r="O27" s="218">
        <v>120</v>
      </c>
      <c r="P27" s="221">
        <v>-120</v>
      </c>
      <c r="Q27" s="174"/>
      <c r="R27" s="218">
        <v>0</v>
      </c>
      <c r="S27" s="222">
        <v>20000</v>
      </c>
      <c r="T27" s="223">
        <v>-20000</v>
      </c>
      <c r="U27" s="174"/>
      <c r="V27" s="218">
        <v>0</v>
      </c>
      <c r="W27" s="222">
        <v>20000</v>
      </c>
      <c r="X27" s="223">
        <v>-20000</v>
      </c>
      <c r="Y27" s="176"/>
      <c r="Z27" s="176"/>
      <c r="AA27" s="176"/>
      <c r="AB27" s="176"/>
      <c r="AC27" s="176"/>
      <c r="AD27" s="176"/>
      <c r="AE27" s="176"/>
      <c r="AF27" s="176"/>
      <c r="AG27" s="176"/>
      <c r="AH27" s="176"/>
      <c r="AI27" s="176"/>
      <c r="AJ27" s="176"/>
      <c r="AK27" s="176"/>
      <c r="AL27" s="176"/>
      <c r="AM27" s="176"/>
      <c r="AN27" s="176"/>
      <c r="AO27" s="176"/>
      <c r="AP27" s="176"/>
      <c r="AQ27" s="176"/>
      <c r="AR27" s="176"/>
      <c r="AS27" s="176"/>
      <c r="AT27" s="176"/>
    </row>
    <row r="28" spans="1:46" ht="15.75" thickBot="1" x14ac:dyDescent="0.3">
      <c r="A28" s="92"/>
      <c r="B28" s="92"/>
      <c r="C28" s="92"/>
      <c r="D28" s="92"/>
      <c r="E28" s="92"/>
      <c r="F28" s="92"/>
      <c r="G28" s="92"/>
      <c r="H28" s="92"/>
      <c r="I28" s="92"/>
      <c r="J28" s="92"/>
      <c r="N28" s="172"/>
      <c r="O28" s="172"/>
      <c r="P28" s="172"/>
      <c r="S28" s="172"/>
      <c r="W28" s="172"/>
    </row>
    <row r="29" spans="1:46" s="177" customFormat="1" ht="15.75" thickBot="1" x14ac:dyDescent="0.3">
      <c r="A29" s="184" t="s">
        <v>124</v>
      </c>
      <c r="B29" s="179" t="s">
        <v>41</v>
      </c>
      <c r="C29" s="178" t="s">
        <v>111</v>
      </c>
      <c r="D29" s="180" t="s">
        <v>112</v>
      </c>
      <c r="F29" s="181" t="s">
        <v>41</v>
      </c>
      <c r="G29" s="178" t="s">
        <v>111</v>
      </c>
      <c r="H29" s="180" t="s">
        <v>112</v>
      </c>
      <c r="J29" s="185" t="s">
        <v>41</v>
      </c>
      <c r="K29" s="184" t="s">
        <v>111</v>
      </c>
      <c r="L29" s="186" t="s">
        <v>112</v>
      </c>
      <c r="M29" s="174"/>
      <c r="N29" s="179" t="s">
        <v>41</v>
      </c>
      <c r="O29" s="178" t="s">
        <v>111</v>
      </c>
      <c r="P29" s="180" t="s">
        <v>112</v>
      </c>
      <c r="R29" s="181" t="s">
        <v>41</v>
      </c>
      <c r="S29" s="178" t="s">
        <v>111</v>
      </c>
      <c r="T29" s="180" t="s">
        <v>112</v>
      </c>
      <c r="V29" s="181" t="s">
        <v>41</v>
      </c>
      <c r="W29" s="178" t="s">
        <v>111</v>
      </c>
      <c r="X29" s="180" t="s">
        <v>112</v>
      </c>
    </row>
    <row r="30" spans="1:46" s="177" customFormat="1" ht="15.75" thickBot="1" x14ac:dyDescent="0.3">
      <c r="A30" s="184" t="s">
        <v>113</v>
      </c>
      <c r="B30" s="179" t="s">
        <v>125</v>
      </c>
      <c r="C30" s="178" t="s">
        <v>125</v>
      </c>
      <c r="D30" s="180" t="s">
        <v>125</v>
      </c>
      <c r="F30" s="181" t="s">
        <v>125</v>
      </c>
      <c r="G30" s="178" t="s">
        <v>125</v>
      </c>
      <c r="H30" s="180" t="s">
        <v>125</v>
      </c>
      <c r="I30" s="174"/>
      <c r="J30" s="185" t="s">
        <v>125</v>
      </c>
      <c r="K30" s="184" t="s">
        <v>125</v>
      </c>
      <c r="L30" s="186" t="s">
        <v>125</v>
      </c>
      <c r="M30" s="174"/>
      <c r="N30" s="181" t="s">
        <v>125</v>
      </c>
      <c r="O30" s="178" t="s">
        <v>125</v>
      </c>
      <c r="P30" s="180" t="s">
        <v>125</v>
      </c>
      <c r="Q30" s="174"/>
      <c r="R30" s="181" t="s">
        <v>125</v>
      </c>
      <c r="S30" s="178" t="s">
        <v>125</v>
      </c>
      <c r="T30" s="180" t="s">
        <v>125</v>
      </c>
      <c r="U30" s="175"/>
      <c r="V30" s="181" t="s">
        <v>125</v>
      </c>
      <c r="W30" s="178" t="s">
        <v>125</v>
      </c>
      <c r="X30" s="180" t="s">
        <v>125</v>
      </c>
    </row>
    <row r="31" spans="1:46" s="177" customFormat="1" x14ac:dyDescent="0.25">
      <c r="A31" s="249" t="s">
        <v>116</v>
      </c>
      <c r="B31" s="209">
        <v>25451863.18</v>
      </c>
      <c r="C31" s="209">
        <v>4207125.41</v>
      </c>
      <c r="D31" s="209">
        <v>21244737.77</v>
      </c>
      <c r="E31" s="213"/>
      <c r="F31" s="265">
        <f>SUM(F32:F37)</f>
        <v>22530</v>
      </c>
      <c r="G31" s="266">
        <f>SUM(G32:G37)</f>
        <v>2700</v>
      </c>
      <c r="H31" s="267">
        <f>SUM(H32:H37)</f>
        <v>19830</v>
      </c>
      <c r="I31" s="174"/>
      <c r="J31" s="209">
        <v>26805832</v>
      </c>
      <c r="K31" s="209">
        <v>6391281.3200000003</v>
      </c>
      <c r="L31" s="209">
        <v>20414550.68</v>
      </c>
      <c r="M31" s="174"/>
      <c r="N31" s="207">
        <v>24750</v>
      </c>
      <c r="O31" s="207">
        <v>3500</v>
      </c>
      <c r="P31" s="207">
        <v>21250</v>
      </c>
      <c r="Q31" s="231"/>
      <c r="R31" s="207">
        <v>30090000</v>
      </c>
      <c r="S31" s="207">
        <v>4950000</v>
      </c>
      <c r="T31" s="207">
        <v>25140000</v>
      </c>
      <c r="U31" s="175"/>
      <c r="V31" s="207">
        <v>32200000</v>
      </c>
      <c r="W31" s="207">
        <v>5100000</v>
      </c>
      <c r="X31" s="207">
        <v>27100000</v>
      </c>
      <c r="Y31" s="213"/>
    </row>
    <row r="32" spans="1:46" x14ac:dyDescent="0.25">
      <c r="A32" s="193" t="s">
        <v>52</v>
      </c>
      <c r="B32" s="204">
        <v>20691251.949999999</v>
      </c>
      <c r="C32" s="227">
        <v>4206891.3099999996</v>
      </c>
      <c r="D32" s="227">
        <v>16484360.640000001</v>
      </c>
      <c r="E32" s="167"/>
      <c r="F32" s="268">
        <f t="shared" ref="F32:F37" si="0">+G32+H32</f>
        <v>18200</v>
      </c>
      <c r="G32" s="269">
        <v>2700</v>
      </c>
      <c r="H32" s="270">
        <v>15500</v>
      </c>
      <c r="I32" s="171"/>
      <c r="J32" s="204">
        <v>20840382.640000001</v>
      </c>
      <c r="K32" s="227">
        <v>5833979.9199999999</v>
      </c>
      <c r="L32" s="227">
        <v>15006402.720000001</v>
      </c>
      <c r="M32" s="171"/>
      <c r="N32" s="190">
        <v>20300</v>
      </c>
      <c r="O32" s="190">
        <v>3500</v>
      </c>
      <c r="P32" s="190">
        <v>16800</v>
      </c>
      <c r="Q32" s="171"/>
      <c r="R32" s="190">
        <v>24900000</v>
      </c>
      <c r="S32" s="224">
        <v>4900000</v>
      </c>
      <c r="T32" s="224">
        <v>20000000</v>
      </c>
      <c r="U32" s="169"/>
      <c r="V32" s="190">
        <v>26000000</v>
      </c>
      <c r="W32" s="224">
        <v>5000000</v>
      </c>
      <c r="X32" s="224">
        <v>21000000</v>
      </c>
    </row>
    <row r="33" spans="1:24" x14ac:dyDescent="0.25">
      <c r="A33" s="193" t="s">
        <v>117</v>
      </c>
      <c r="B33" s="204">
        <v>1532193.3</v>
      </c>
      <c r="C33" s="228">
        <v>0</v>
      </c>
      <c r="D33" s="236">
        <v>1532193.3</v>
      </c>
      <c r="F33" s="268">
        <f t="shared" si="0"/>
        <v>0</v>
      </c>
      <c r="G33" s="269">
        <v>0</v>
      </c>
      <c r="H33" s="270">
        <v>0</v>
      </c>
      <c r="I33" s="171"/>
      <c r="J33" s="204">
        <v>0</v>
      </c>
      <c r="K33" s="228">
        <v>0</v>
      </c>
      <c r="L33" s="236">
        <v>0</v>
      </c>
      <c r="M33" s="171"/>
      <c r="N33" s="193">
        <v>0</v>
      </c>
      <c r="O33" s="193">
        <v>0</v>
      </c>
      <c r="P33" s="193">
        <v>0</v>
      </c>
      <c r="Q33" s="171"/>
      <c r="R33" s="194">
        <v>0</v>
      </c>
      <c r="S33" s="228">
        <v>0</v>
      </c>
      <c r="T33" s="228"/>
      <c r="U33" s="169"/>
      <c r="V33" s="194">
        <v>0</v>
      </c>
      <c r="W33" s="228">
        <v>0</v>
      </c>
      <c r="X33" s="228">
        <v>0</v>
      </c>
    </row>
    <row r="34" spans="1:24" x14ac:dyDescent="0.25">
      <c r="A34" s="193" t="s">
        <v>118</v>
      </c>
      <c r="B34" s="205">
        <v>0</v>
      </c>
      <c r="C34" s="225">
        <v>0</v>
      </c>
      <c r="D34" s="237">
        <v>0</v>
      </c>
      <c r="E34" s="167"/>
      <c r="F34" s="268">
        <f t="shared" si="0"/>
        <v>1130</v>
      </c>
      <c r="G34" s="269">
        <v>0</v>
      </c>
      <c r="H34" s="270">
        <v>1130</v>
      </c>
      <c r="I34" s="171"/>
      <c r="J34" s="204">
        <v>3165631.84</v>
      </c>
      <c r="K34" s="225">
        <v>0</v>
      </c>
      <c r="L34" s="236">
        <v>3165631.84</v>
      </c>
      <c r="M34" s="171"/>
      <c r="N34" s="190">
        <v>1400</v>
      </c>
      <c r="O34" s="193">
        <v>0</v>
      </c>
      <c r="P34" s="190">
        <v>1400</v>
      </c>
      <c r="Q34" s="171"/>
      <c r="R34" s="192">
        <v>1200000</v>
      </c>
      <c r="S34" s="228">
        <v>0</v>
      </c>
      <c r="T34" s="224">
        <v>1200000</v>
      </c>
      <c r="U34" s="169"/>
      <c r="V34" s="192">
        <v>1400000</v>
      </c>
      <c r="W34" s="228">
        <v>0</v>
      </c>
      <c r="X34" s="224">
        <v>1400000</v>
      </c>
    </row>
    <row r="35" spans="1:24" x14ac:dyDescent="0.25">
      <c r="A35" s="193" t="s">
        <v>46</v>
      </c>
      <c r="B35" s="204">
        <v>1295250.6399999999</v>
      </c>
      <c r="C35" s="225">
        <v>0</v>
      </c>
      <c r="D35" s="236">
        <v>1295250.6399999999</v>
      </c>
      <c r="E35" s="167"/>
      <c r="F35" s="268">
        <f t="shared" si="0"/>
        <v>0</v>
      </c>
      <c r="G35" s="269">
        <v>0</v>
      </c>
      <c r="H35" s="270">
        <v>0</v>
      </c>
      <c r="I35" s="171"/>
      <c r="J35" s="204">
        <v>1273443.73</v>
      </c>
      <c r="K35" s="225">
        <v>0</v>
      </c>
      <c r="L35" s="236">
        <v>1273443.73</v>
      </c>
      <c r="M35" s="171"/>
      <c r="N35" s="193">
        <v>1000</v>
      </c>
      <c r="O35" s="193">
        <v>0</v>
      </c>
      <c r="P35" s="194">
        <v>1000</v>
      </c>
      <c r="Q35" s="171"/>
      <c r="R35" s="192">
        <v>1400000</v>
      </c>
      <c r="S35" s="228">
        <v>0</v>
      </c>
      <c r="T35" s="224">
        <v>1400000</v>
      </c>
      <c r="U35" s="169"/>
      <c r="V35" s="192">
        <v>1500000</v>
      </c>
      <c r="W35" s="228">
        <v>0</v>
      </c>
      <c r="X35" s="224">
        <v>1500000</v>
      </c>
    </row>
    <row r="36" spans="1:24" x14ac:dyDescent="0.25">
      <c r="A36" s="193" t="s">
        <v>47</v>
      </c>
      <c r="B36" s="205">
        <v>0</v>
      </c>
      <c r="C36" s="225">
        <v>0</v>
      </c>
      <c r="D36" s="237">
        <v>0</v>
      </c>
      <c r="F36" s="268">
        <f t="shared" si="0"/>
        <v>800</v>
      </c>
      <c r="G36" s="269">
        <v>0</v>
      </c>
      <c r="H36" s="270">
        <v>800</v>
      </c>
      <c r="I36" s="171"/>
      <c r="J36" s="204">
        <v>0</v>
      </c>
      <c r="K36" s="238">
        <v>0</v>
      </c>
      <c r="L36" s="236">
        <v>0</v>
      </c>
      <c r="M36" s="171"/>
      <c r="N36" s="193">
        <v>0</v>
      </c>
      <c r="O36" s="193">
        <v>0</v>
      </c>
      <c r="P36" s="193">
        <v>0</v>
      </c>
      <c r="Q36" s="171"/>
      <c r="R36" s="192">
        <v>1000000</v>
      </c>
      <c r="S36" s="228">
        <v>0</v>
      </c>
      <c r="T36" s="224">
        <v>1000000</v>
      </c>
      <c r="U36" s="169"/>
      <c r="V36" s="192">
        <v>1200000</v>
      </c>
      <c r="W36" s="228">
        <v>0</v>
      </c>
      <c r="X36" s="224">
        <v>1200000</v>
      </c>
    </row>
    <row r="37" spans="1:24" x14ac:dyDescent="0.25">
      <c r="A37" s="193" t="s">
        <v>2</v>
      </c>
      <c r="B37" s="204">
        <v>1933167.29</v>
      </c>
      <c r="C37" s="225">
        <v>234.1</v>
      </c>
      <c r="D37" s="236">
        <v>1932933.19</v>
      </c>
      <c r="E37" s="167"/>
      <c r="F37" s="268">
        <f t="shared" si="0"/>
        <v>2400</v>
      </c>
      <c r="G37" s="269">
        <v>0</v>
      </c>
      <c r="H37" s="270">
        <v>2400</v>
      </c>
      <c r="I37" s="171"/>
      <c r="J37" s="204">
        <v>1526373.79</v>
      </c>
      <c r="K37" s="238">
        <v>557301.4</v>
      </c>
      <c r="L37" s="236">
        <v>969072.39</v>
      </c>
      <c r="M37" s="171"/>
      <c r="N37" s="190">
        <v>2050</v>
      </c>
      <c r="O37" s="193">
        <v>0</v>
      </c>
      <c r="P37" s="190">
        <v>2050</v>
      </c>
      <c r="Q37" s="171"/>
      <c r="R37" s="192">
        <v>1590000</v>
      </c>
      <c r="S37" s="224">
        <v>50000</v>
      </c>
      <c r="T37" s="224">
        <v>1540000</v>
      </c>
      <c r="U37" s="169"/>
      <c r="V37" s="192">
        <v>2100000</v>
      </c>
      <c r="W37" s="224">
        <v>100000</v>
      </c>
      <c r="X37" s="224">
        <v>2000000</v>
      </c>
    </row>
    <row r="38" spans="1:24" s="304" customFormat="1" x14ac:dyDescent="0.25">
      <c r="A38" s="297" t="s">
        <v>132</v>
      </c>
      <c r="B38" s="298"/>
      <c r="C38" s="303"/>
      <c r="D38" s="306"/>
      <c r="E38" s="307"/>
      <c r="F38" s="308"/>
      <c r="G38" s="309"/>
      <c r="H38" s="310"/>
      <c r="I38" s="301"/>
      <c r="J38" s="298">
        <f>SUM(J32:J37)</f>
        <v>26805832</v>
      </c>
      <c r="K38" s="320">
        <f>SUM(K32:K37)</f>
        <v>6391281.3200000003</v>
      </c>
      <c r="L38" s="306">
        <f>SUM(L32:L37)</f>
        <v>20414550.680000003</v>
      </c>
      <c r="M38" s="301"/>
      <c r="N38" s="302">
        <f>SUM(N32:N37)</f>
        <v>24750</v>
      </c>
      <c r="O38" s="302">
        <f>SUM(O32:O37)</f>
        <v>3500</v>
      </c>
      <c r="P38" s="311">
        <f>SUM(P32:P37)</f>
        <v>21250</v>
      </c>
      <c r="Q38" s="301"/>
      <c r="R38" s="311">
        <f>SUM(R32:R37)</f>
        <v>30090000</v>
      </c>
      <c r="S38" s="302">
        <f>SUM(S32:S37)</f>
        <v>4950000</v>
      </c>
      <c r="T38" s="302">
        <f>SUM(T32:T37)</f>
        <v>25140000</v>
      </c>
      <c r="U38" s="312"/>
      <c r="V38" s="311">
        <f>SUM(V32:V37)</f>
        <v>32200000</v>
      </c>
      <c r="W38" s="302">
        <f>SUM(W32:W37)</f>
        <v>5100000</v>
      </c>
      <c r="X38" s="302">
        <f>SUM(X32:X37)</f>
        <v>27100000</v>
      </c>
    </row>
    <row r="39" spans="1:24" s="177" customFormat="1" x14ac:dyDescent="0.25">
      <c r="A39" s="197" t="s">
        <v>119</v>
      </c>
      <c r="B39" s="264">
        <v>60008183.950000003</v>
      </c>
      <c r="C39" s="264">
        <v>3461903.8</v>
      </c>
      <c r="D39" s="264">
        <v>56546280.149999999</v>
      </c>
      <c r="E39" s="213"/>
      <c r="F39" s="271">
        <f>SUM(F40:F49)</f>
        <v>58063.8</v>
      </c>
      <c r="G39" s="272">
        <f>SUM(G40:G49)</f>
        <v>2060</v>
      </c>
      <c r="H39" s="273">
        <f>SUM(H40:H49)</f>
        <v>56003.8</v>
      </c>
      <c r="I39" s="174"/>
      <c r="J39" s="216">
        <v>61334933.490000002</v>
      </c>
      <c r="K39" s="216">
        <v>5984959.2199999997</v>
      </c>
      <c r="L39" s="216">
        <v>55349974.270000003</v>
      </c>
      <c r="M39" s="174"/>
      <c r="N39" s="232">
        <v>61170</v>
      </c>
      <c r="O39" s="232">
        <v>2520</v>
      </c>
      <c r="P39" s="240">
        <v>58650</v>
      </c>
      <c r="Q39" s="174"/>
      <c r="R39" s="240">
        <v>66830000</v>
      </c>
      <c r="S39" s="232">
        <v>4355000</v>
      </c>
      <c r="T39" s="232">
        <v>62475000</v>
      </c>
      <c r="U39" s="175"/>
      <c r="V39" s="240">
        <v>68120000</v>
      </c>
      <c r="W39" s="232">
        <v>4400000</v>
      </c>
      <c r="X39" s="232">
        <v>63720000</v>
      </c>
    </row>
    <row r="40" spans="1:24" x14ac:dyDescent="0.25">
      <c r="A40" s="193" t="s">
        <v>10</v>
      </c>
      <c r="B40" s="204">
        <v>3521894.51</v>
      </c>
      <c r="C40" s="227">
        <v>136601.28</v>
      </c>
      <c r="D40" s="227">
        <v>3385293.23</v>
      </c>
      <c r="E40" s="167"/>
      <c r="F40" s="274">
        <f t="shared" ref="F40:F49" si="1">+G40+H40</f>
        <v>3143.8</v>
      </c>
      <c r="G40" s="275">
        <v>0</v>
      </c>
      <c r="H40" s="276">
        <f>2480+663.8</f>
        <v>3143.8</v>
      </c>
      <c r="I40" s="171"/>
      <c r="J40" s="204">
        <v>4148463.55</v>
      </c>
      <c r="K40" s="227">
        <v>390307.6</v>
      </c>
      <c r="L40" s="227">
        <v>3758155.95</v>
      </c>
      <c r="M40" s="171"/>
      <c r="N40" s="190">
        <v>3350</v>
      </c>
      <c r="O40" s="193">
        <v>50</v>
      </c>
      <c r="P40" s="190">
        <v>3300</v>
      </c>
      <c r="Q40" s="171"/>
      <c r="R40" s="192">
        <v>3400000</v>
      </c>
      <c r="S40" s="224">
        <v>100000</v>
      </c>
      <c r="T40" s="224">
        <v>3300000</v>
      </c>
      <c r="U40" s="169"/>
      <c r="V40" s="192">
        <v>3500000</v>
      </c>
      <c r="W40" s="224">
        <v>100000</v>
      </c>
      <c r="X40" s="224">
        <v>3400000</v>
      </c>
    </row>
    <row r="41" spans="1:24" x14ac:dyDescent="0.25">
      <c r="A41" s="193" t="s">
        <v>12</v>
      </c>
      <c r="B41" s="204">
        <v>8432352.7699999996</v>
      </c>
      <c r="C41" s="227">
        <v>322130.24</v>
      </c>
      <c r="D41" s="238">
        <v>8110222.5300000003</v>
      </c>
      <c r="E41" s="167"/>
      <c r="F41" s="274">
        <f t="shared" si="1"/>
        <v>8000</v>
      </c>
      <c r="G41" s="275">
        <v>800</v>
      </c>
      <c r="H41" s="276">
        <v>7200</v>
      </c>
      <c r="I41" s="171"/>
      <c r="J41" s="204">
        <v>8565932.4499999993</v>
      </c>
      <c r="K41" s="227">
        <v>1013910.6</v>
      </c>
      <c r="L41" s="238">
        <v>7552021.8499999996</v>
      </c>
      <c r="M41" s="171"/>
      <c r="N41" s="190">
        <v>8090</v>
      </c>
      <c r="O41" s="193">
        <v>900</v>
      </c>
      <c r="P41" s="190">
        <v>7190</v>
      </c>
      <c r="Q41" s="171"/>
      <c r="R41" s="192">
        <v>8510000</v>
      </c>
      <c r="S41" s="224">
        <v>850000</v>
      </c>
      <c r="T41" s="224">
        <v>7660000</v>
      </c>
      <c r="U41" s="169"/>
      <c r="V41" s="192">
        <v>9000000</v>
      </c>
      <c r="W41" s="224">
        <v>300000</v>
      </c>
      <c r="X41" s="224">
        <v>8700000</v>
      </c>
    </row>
    <row r="42" spans="1:24" x14ac:dyDescent="0.25">
      <c r="A42" s="193" t="s">
        <v>14</v>
      </c>
      <c r="B42" s="204">
        <v>2021867.09</v>
      </c>
      <c r="C42" s="228">
        <v>0</v>
      </c>
      <c r="D42" s="238">
        <v>2021867.09</v>
      </c>
      <c r="E42" s="167"/>
      <c r="F42" s="274">
        <f t="shared" si="1"/>
        <v>2380</v>
      </c>
      <c r="G42" s="275">
        <v>30</v>
      </c>
      <c r="H42" s="276">
        <v>2350</v>
      </c>
      <c r="I42" s="171"/>
      <c r="J42" s="204">
        <v>1435052.39</v>
      </c>
      <c r="K42" s="227">
        <v>307098.8</v>
      </c>
      <c r="L42" s="238">
        <v>1127953.5900000001</v>
      </c>
      <c r="M42" s="171"/>
      <c r="N42" s="190">
        <v>2510</v>
      </c>
      <c r="O42" s="193">
        <v>0</v>
      </c>
      <c r="P42" s="190">
        <v>2510</v>
      </c>
      <c r="Q42" s="171"/>
      <c r="R42" s="192">
        <v>2000000</v>
      </c>
      <c r="S42" s="228"/>
      <c r="T42" s="224">
        <v>2000000</v>
      </c>
      <c r="U42" s="169"/>
      <c r="V42" s="192">
        <v>2500000</v>
      </c>
      <c r="W42" s="228"/>
      <c r="X42" s="224">
        <v>2500000</v>
      </c>
    </row>
    <row r="43" spans="1:24" x14ac:dyDescent="0.25">
      <c r="A43" s="193" t="s">
        <v>16</v>
      </c>
      <c r="B43" s="204">
        <v>5863402.6200000001</v>
      </c>
      <c r="C43" s="227">
        <v>48560</v>
      </c>
      <c r="D43" s="238">
        <v>5814842.6200000001</v>
      </c>
      <c r="E43" s="167"/>
      <c r="F43" s="274">
        <f t="shared" si="1"/>
        <v>6940</v>
      </c>
      <c r="G43" s="275">
        <v>20</v>
      </c>
      <c r="H43" s="276">
        <f>6980-60</f>
        <v>6920</v>
      </c>
      <c r="I43" s="171"/>
      <c r="J43" s="204">
        <v>5906224.3799999999</v>
      </c>
      <c r="K43" s="227">
        <v>511799.4</v>
      </c>
      <c r="L43" s="238">
        <v>5394424.9800000004</v>
      </c>
      <c r="M43" s="171"/>
      <c r="N43" s="190">
        <v>6880</v>
      </c>
      <c r="O43" s="193">
        <v>60</v>
      </c>
      <c r="P43" s="192">
        <v>6820</v>
      </c>
      <c r="Q43" s="171"/>
      <c r="R43" s="192">
        <v>6950000</v>
      </c>
      <c r="S43" s="224">
        <v>50000</v>
      </c>
      <c r="T43" s="224">
        <v>6900000</v>
      </c>
      <c r="U43" s="169"/>
      <c r="V43" s="192">
        <v>7000000</v>
      </c>
      <c r="W43" s="224">
        <v>100000</v>
      </c>
      <c r="X43" s="224">
        <v>6900000</v>
      </c>
    </row>
    <row r="44" spans="1:24" x14ac:dyDescent="0.25">
      <c r="A44" s="193" t="s">
        <v>18</v>
      </c>
      <c r="B44" s="204">
        <v>22413008.559999999</v>
      </c>
      <c r="C44" s="227">
        <v>1036299.89</v>
      </c>
      <c r="D44" s="238">
        <v>21376708.670000002</v>
      </c>
      <c r="E44" s="167"/>
      <c r="F44" s="274">
        <f t="shared" si="1"/>
        <v>24620</v>
      </c>
      <c r="G44" s="275">
        <v>900</v>
      </c>
      <c r="H44" s="276">
        <f>24620-900</f>
        <v>23720</v>
      </c>
      <c r="I44" s="171"/>
      <c r="J44" s="204">
        <v>22918945.039999999</v>
      </c>
      <c r="K44" s="227">
        <v>1029731.8</v>
      </c>
      <c r="L44" s="238">
        <v>21889213.239999998</v>
      </c>
      <c r="M44" s="171"/>
      <c r="N44" s="192">
        <v>25530</v>
      </c>
      <c r="O44" s="193">
        <v>760</v>
      </c>
      <c r="P44" s="192">
        <v>24770</v>
      </c>
      <c r="Q44" s="171"/>
      <c r="R44" s="192">
        <v>26760000</v>
      </c>
      <c r="S44" s="224">
        <v>1160000</v>
      </c>
      <c r="T44" s="224">
        <v>25600000</v>
      </c>
      <c r="U44" s="169"/>
      <c r="V44" s="192">
        <v>27960000</v>
      </c>
      <c r="W44" s="224">
        <v>1200000</v>
      </c>
      <c r="X44" s="224">
        <v>26760000</v>
      </c>
    </row>
    <row r="45" spans="1:24" x14ac:dyDescent="0.25">
      <c r="A45" s="193" t="s">
        <v>23</v>
      </c>
      <c r="B45" s="204">
        <v>7162279.3799999999</v>
      </c>
      <c r="C45" s="227">
        <v>231819.95</v>
      </c>
      <c r="D45" s="238">
        <v>6930459.4299999997</v>
      </c>
      <c r="E45" s="167"/>
      <c r="F45" s="274">
        <f t="shared" si="1"/>
        <v>8250</v>
      </c>
      <c r="G45" s="275">
        <v>200</v>
      </c>
      <c r="H45" s="276">
        <v>8050</v>
      </c>
      <c r="I45" s="171"/>
      <c r="J45" s="204">
        <v>7109449.3899999997</v>
      </c>
      <c r="K45" s="227">
        <v>327140.7</v>
      </c>
      <c r="L45" s="238">
        <v>6782308.6900000004</v>
      </c>
      <c r="M45" s="171"/>
      <c r="N45" s="190">
        <v>8350</v>
      </c>
      <c r="O45" s="193">
        <v>250</v>
      </c>
      <c r="P45" s="192">
        <v>8100</v>
      </c>
      <c r="Q45" s="171"/>
      <c r="R45" s="192">
        <v>8950000</v>
      </c>
      <c r="S45" s="224">
        <v>295000</v>
      </c>
      <c r="T45" s="224">
        <v>8655000</v>
      </c>
      <c r="U45" s="169"/>
      <c r="V45" s="192">
        <v>9450000</v>
      </c>
      <c r="W45" s="224">
        <v>300000</v>
      </c>
      <c r="X45" s="224">
        <v>9150000</v>
      </c>
    </row>
    <row r="46" spans="1:24" x14ac:dyDescent="0.25">
      <c r="A46" s="193" t="s">
        <v>25</v>
      </c>
      <c r="B46" s="204">
        <v>35919</v>
      </c>
      <c r="C46" s="228">
        <v>0</v>
      </c>
      <c r="D46" s="227">
        <v>35919</v>
      </c>
      <c r="F46" s="274">
        <f t="shared" si="1"/>
        <v>60</v>
      </c>
      <c r="G46" s="275">
        <v>0</v>
      </c>
      <c r="H46" s="276">
        <v>60</v>
      </c>
      <c r="I46" s="171"/>
      <c r="J46" s="204">
        <v>19822.7</v>
      </c>
      <c r="K46" s="228">
        <v>0</v>
      </c>
      <c r="L46" s="227">
        <v>19822.7</v>
      </c>
      <c r="M46" s="171"/>
      <c r="N46" s="193">
        <v>60</v>
      </c>
      <c r="O46" s="193">
        <v>0</v>
      </c>
      <c r="P46" s="194">
        <v>60</v>
      </c>
      <c r="Q46" s="171"/>
      <c r="R46" s="192">
        <v>60000</v>
      </c>
      <c r="S46" s="228"/>
      <c r="T46" s="224">
        <v>60000</v>
      </c>
      <c r="U46" s="169"/>
      <c r="V46" s="192">
        <v>50000</v>
      </c>
      <c r="W46" s="228">
        <v>0</v>
      </c>
      <c r="X46" s="224">
        <v>50000</v>
      </c>
    </row>
    <row r="47" spans="1:24" x14ac:dyDescent="0.25">
      <c r="A47" s="193" t="s">
        <v>27</v>
      </c>
      <c r="B47" s="204">
        <v>5655561.8600000003</v>
      </c>
      <c r="C47" s="227">
        <v>504090</v>
      </c>
      <c r="D47" s="227">
        <v>5151471.8600000003</v>
      </c>
      <c r="E47" s="167"/>
      <c r="F47" s="274">
        <f t="shared" si="1"/>
        <v>4610</v>
      </c>
      <c r="G47" s="275">
        <v>10</v>
      </c>
      <c r="H47" s="276">
        <f>2550+2050</f>
        <v>4600</v>
      </c>
      <c r="I47" s="171"/>
      <c r="J47" s="204">
        <v>5247598.4000000004</v>
      </c>
      <c r="K47" s="227">
        <v>347951</v>
      </c>
      <c r="L47" s="227">
        <v>4899647.4000000004</v>
      </c>
      <c r="M47" s="171"/>
      <c r="N47" s="190">
        <v>5600</v>
      </c>
      <c r="O47" s="193">
        <v>400</v>
      </c>
      <c r="P47" s="192">
        <v>5200</v>
      </c>
      <c r="Q47" s="171"/>
      <c r="R47" s="192">
        <v>6400000</v>
      </c>
      <c r="S47" s="228">
        <v>0</v>
      </c>
      <c r="T47" s="224">
        <v>6400000</v>
      </c>
      <c r="U47" s="169"/>
      <c r="V47" s="192">
        <v>6560000</v>
      </c>
      <c r="W47" s="224">
        <v>1100000</v>
      </c>
      <c r="X47" s="224">
        <v>5460000</v>
      </c>
    </row>
    <row r="48" spans="1:24" x14ac:dyDescent="0.25">
      <c r="A48" s="193" t="s">
        <v>29</v>
      </c>
      <c r="B48" s="204">
        <v>4901898.16</v>
      </c>
      <c r="C48" s="227">
        <v>1182402.44</v>
      </c>
      <c r="D48" s="227">
        <v>3719495.72</v>
      </c>
      <c r="E48" s="167"/>
      <c r="F48" s="274">
        <f t="shared" si="1"/>
        <v>2560</v>
      </c>
      <c r="G48" s="275">
        <v>100</v>
      </c>
      <c r="H48" s="276">
        <v>2460</v>
      </c>
      <c r="I48" s="171"/>
      <c r="J48" s="204">
        <v>5983445.1900000004</v>
      </c>
      <c r="K48" s="227">
        <v>2057019.32</v>
      </c>
      <c r="L48" s="227">
        <v>3926425.87</v>
      </c>
      <c r="M48" s="171"/>
      <c r="N48" s="190">
        <v>2800</v>
      </c>
      <c r="O48" s="193">
        <v>100</v>
      </c>
      <c r="P48" s="192">
        <v>2700</v>
      </c>
      <c r="Q48" s="171"/>
      <c r="R48" s="192">
        <v>5550000</v>
      </c>
      <c r="S48" s="224">
        <v>1900000</v>
      </c>
      <c r="T48" s="224">
        <v>3650000</v>
      </c>
      <c r="U48" s="169"/>
      <c r="V48" s="192">
        <v>3500000</v>
      </c>
      <c r="W48" s="224">
        <v>1300000</v>
      </c>
      <c r="X48" s="224">
        <v>2200000</v>
      </c>
    </row>
    <row r="49" spans="1:24" x14ac:dyDescent="0.25">
      <c r="A49" s="193" t="s">
        <v>120</v>
      </c>
      <c r="B49" s="205">
        <v>0</v>
      </c>
      <c r="C49" s="228">
        <v>0</v>
      </c>
      <c r="D49" s="225">
        <v>0</v>
      </c>
      <c r="E49" s="167"/>
      <c r="F49" s="274">
        <f t="shared" si="1"/>
        <v>-2500</v>
      </c>
      <c r="G49" s="275"/>
      <c r="H49" s="276">
        <f>-H23</f>
        <v>-2500</v>
      </c>
      <c r="I49" s="171"/>
      <c r="J49" s="205">
        <v>0</v>
      </c>
      <c r="K49" s="228">
        <v>0</v>
      </c>
      <c r="L49" s="225">
        <v>0</v>
      </c>
      <c r="M49" s="171"/>
      <c r="N49" s="190">
        <v>-2000</v>
      </c>
      <c r="O49" s="193"/>
      <c r="P49" s="192">
        <v>-2000</v>
      </c>
      <c r="Q49" s="171"/>
      <c r="R49" s="192">
        <v>-1750000</v>
      </c>
      <c r="S49" s="228"/>
      <c r="T49" s="224">
        <v>-1750000</v>
      </c>
      <c r="U49" s="169"/>
      <c r="V49" s="192">
        <v>-1400000</v>
      </c>
      <c r="W49" s="228">
        <v>0</v>
      </c>
      <c r="X49" s="224">
        <v>-1400000</v>
      </c>
    </row>
    <row r="50" spans="1:24" s="304" customFormat="1" x14ac:dyDescent="0.25">
      <c r="A50" s="297" t="s">
        <v>132</v>
      </c>
      <c r="B50" s="297"/>
      <c r="C50" s="303"/>
      <c r="D50" s="303"/>
      <c r="E50" s="307"/>
      <c r="F50" s="313"/>
      <c r="G50" s="314"/>
      <c r="H50" s="315"/>
      <c r="I50" s="301"/>
      <c r="J50" s="298">
        <f>SUM(J40:J49)</f>
        <v>61334933.490000002</v>
      </c>
      <c r="K50" s="320">
        <f>SUM(K40:K49)</f>
        <v>5984959.2200000007</v>
      </c>
      <c r="L50" s="320">
        <f>SUM(L40:L49)</f>
        <v>55349974.269999996</v>
      </c>
      <c r="M50" s="301"/>
      <c r="N50" s="302">
        <f>SUM(N40:N49)</f>
        <v>61170</v>
      </c>
      <c r="O50" s="297">
        <f>SUM(O40:O49)</f>
        <v>2520</v>
      </c>
      <c r="P50" s="311">
        <f>SUM(P40:P49)</f>
        <v>58650</v>
      </c>
      <c r="Q50" s="301"/>
      <c r="R50" s="311">
        <f>SUM(R40:R49)</f>
        <v>66830000</v>
      </c>
      <c r="S50" s="311">
        <f>SUM(S40:S49)</f>
        <v>4355000</v>
      </c>
      <c r="T50" s="311">
        <f>SUM(T40:T49)</f>
        <v>62475000</v>
      </c>
      <c r="U50" s="312"/>
      <c r="V50" s="311">
        <f>SUM(V40:V49)</f>
        <v>68120000</v>
      </c>
      <c r="W50" s="311">
        <f>SUM(W40:W49)</f>
        <v>4400000</v>
      </c>
      <c r="X50" s="311">
        <f>SUM(X40:X49)</f>
        <v>63720000</v>
      </c>
    </row>
    <row r="51" spans="1:24" s="177" customFormat="1" x14ac:dyDescent="0.25">
      <c r="A51" s="197" t="s">
        <v>121</v>
      </c>
      <c r="B51" s="216">
        <v>-34556320.770000003</v>
      </c>
      <c r="C51" s="239">
        <v>745221.61</v>
      </c>
      <c r="D51" s="216">
        <v>-35301542.380000003</v>
      </c>
      <c r="E51" s="213"/>
      <c r="F51" s="265">
        <f>F31-F39</f>
        <v>-35533.800000000003</v>
      </c>
      <c r="G51" s="265">
        <f t="shared" ref="G51:H51" si="2">G31-G39</f>
        <v>640</v>
      </c>
      <c r="H51" s="265">
        <f t="shared" si="2"/>
        <v>-36173.800000000003</v>
      </c>
      <c r="I51" s="174"/>
      <c r="J51" s="216">
        <v>-34529101.490000002</v>
      </c>
      <c r="K51" s="239">
        <v>406322.1</v>
      </c>
      <c r="L51" s="216">
        <v>-34935423.590000004</v>
      </c>
      <c r="M51" s="174"/>
      <c r="N51" s="214">
        <v>-36420</v>
      </c>
      <c r="O51" s="215">
        <v>980</v>
      </c>
      <c r="P51" s="229">
        <v>-37400</v>
      </c>
      <c r="Q51" s="174"/>
      <c r="R51" s="242">
        <v>-36740000</v>
      </c>
      <c r="S51" s="242">
        <v>595000</v>
      </c>
      <c r="T51" s="242">
        <v>-37335000</v>
      </c>
      <c r="U51" s="175"/>
      <c r="V51" s="242">
        <v>-35920000</v>
      </c>
      <c r="W51" s="242">
        <v>700000</v>
      </c>
      <c r="X51" s="242">
        <v>-36620000</v>
      </c>
    </row>
    <row r="52" spans="1:24" x14ac:dyDescent="0.25">
      <c r="A52" s="193" t="s">
        <v>122</v>
      </c>
      <c r="B52" s="204">
        <v>37133800</v>
      </c>
      <c r="C52" s="225">
        <v>0</v>
      </c>
      <c r="D52" s="227">
        <v>37133800</v>
      </c>
      <c r="E52" s="167"/>
      <c r="F52" s="277">
        <f>+G52+H52</f>
        <v>35534</v>
      </c>
      <c r="G52" s="278"/>
      <c r="H52" s="279">
        <f>33630-750+2050+604</f>
        <v>35534</v>
      </c>
      <c r="I52" s="171"/>
      <c r="J52" s="204">
        <v>34509863.350000001</v>
      </c>
      <c r="K52" s="225">
        <v>0</v>
      </c>
      <c r="L52" s="227">
        <v>34509863.350000001</v>
      </c>
      <c r="M52" s="171"/>
      <c r="N52" s="224">
        <v>36420</v>
      </c>
      <c r="O52" s="228"/>
      <c r="P52" s="226">
        <v>36420</v>
      </c>
      <c r="Q52" s="171"/>
      <c r="R52" s="226">
        <v>36740000</v>
      </c>
      <c r="S52" s="225">
        <v>0</v>
      </c>
      <c r="T52" s="226">
        <v>36740000</v>
      </c>
      <c r="U52" s="169"/>
      <c r="V52" s="226">
        <v>-35920000</v>
      </c>
      <c r="W52" s="225">
        <v>0</v>
      </c>
      <c r="X52" s="226">
        <v>35920000</v>
      </c>
    </row>
    <row r="53" spans="1:24" s="177" customFormat="1" ht="15.75" thickBot="1" x14ac:dyDescent="0.3">
      <c r="A53" s="342" t="s">
        <v>123</v>
      </c>
      <c r="B53" s="343">
        <v>2577479.23</v>
      </c>
      <c r="C53" s="344">
        <v>745221.61</v>
      </c>
      <c r="D53" s="345">
        <v>1832257.62</v>
      </c>
      <c r="E53" s="213"/>
      <c r="F53" s="340">
        <f>F51+F52</f>
        <v>0.19999999999708962</v>
      </c>
      <c r="G53" s="346">
        <f>G51+G52</f>
        <v>640</v>
      </c>
      <c r="H53" s="346">
        <f>H51+H52</f>
        <v>-639.80000000000291</v>
      </c>
      <c r="I53" s="195"/>
      <c r="J53" s="255">
        <v>-19238.14</v>
      </c>
      <c r="K53" s="219">
        <v>406322.1</v>
      </c>
      <c r="L53" s="220">
        <v>-425560.24</v>
      </c>
      <c r="M53" s="174"/>
      <c r="N53" s="251">
        <v>0</v>
      </c>
      <c r="O53" s="252">
        <v>980</v>
      </c>
      <c r="P53" s="253">
        <v>-980</v>
      </c>
      <c r="Q53" s="195"/>
      <c r="R53" s="251">
        <v>0</v>
      </c>
      <c r="S53" s="259">
        <v>595000</v>
      </c>
      <c r="T53" s="254">
        <v>-595000</v>
      </c>
      <c r="U53" s="175"/>
      <c r="V53" s="347">
        <v>0</v>
      </c>
      <c r="W53" s="348">
        <v>700000</v>
      </c>
      <c r="X53" s="349">
        <v>-700000</v>
      </c>
    </row>
    <row r="54" spans="1:24" ht="15.75" thickBot="1" x14ac:dyDescent="0.3">
      <c r="A54" s="172"/>
      <c r="F54" s="282"/>
      <c r="G54" s="282"/>
      <c r="H54" s="282"/>
      <c r="Q54" s="92"/>
    </row>
    <row r="55" spans="1:24" s="177" customFormat="1" ht="15.75" thickBot="1" x14ac:dyDescent="0.3">
      <c r="A55" s="184" t="s">
        <v>126</v>
      </c>
      <c r="B55" s="185" t="s">
        <v>41</v>
      </c>
      <c r="C55" s="184" t="s">
        <v>111</v>
      </c>
      <c r="D55" s="186" t="s">
        <v>112</v>
      </c>
      <c r="F55" s="283" t="s">
        <v>41</v>
      </c>
      <c r="G55" s="284" t="s">
        <v>111</v>
      </c>
      <c r="H55" s="285" t="s">
        <v>112</v>
      </c>
      <c r="J55" s="185" t="s">
        <v>41</v>
      </c>
      <c r="K55" s="184" t="s">
        <v>111</v>
      </c>
      <c r="L55" s="186" t="s">
        <v>112</v>
      </c>
      <c r="N55" s="181" t="s">
        <v>41</v>
      </c>
      <c r="O55" s="178" t="s">
        <v>111</v>
      </c>
      <c r="P55" s="180" t="s">
        <v>112</v>
      </c>
      <c r="R55" s="181" t="s">
        <v>41</v>
      </c>
      <c r="S55" s="178" t="s">
        <v>111</v>
      </c>
      <c r="T55" s="180" t="s">
        <v>112</v>
      </c>
      <c r="V55" s="181" t="s">
        <v>41</v>
      </c>
      <c r="W55" s="178" t="s">
        <v>111</v>
      </c>
      <c r="X55" s="180" t="s">
        <v>112</v>
      </c>
    </row>
    <row r="56" spans="1:24" s="177" customFormat="1" x14ac:dyDescent="0.25">
      <c r="A56" s="234" t="s">
        <v>113</v>
      </c>
      <c r="B56" s="234" t="s">
        <v>127</v>
      </c>
      <c r="C56" s="234" t="s">
        <v>127</v>
      </c>
      <c r="D56" s="234" t="s">
        <v>127</v>
      </c>
      <c r="E56" s="174"/>
      <c r="F56" s="286" t="s">
        <v>127</v>
      </c>
      <c r="G56" s="286" t="s">
        <v>127</v>
      </c>
      <c r="H56" s="286" t="s">
        <v>127</v>
      </c>
      <c r="I56" s="174"/>
      <c r="J56" s="234" t="s">
        <v>127</v>
      </c>
      <c r="K56" s="234" t="s">
        <v>127</v>
      </c>
      <c r="L56" s="234" t="s">
        <v>127</v>
      </c>
      <c r="N56" s="235" t="s">
        <v>127</v>
      </c>
      <c r="O56" s="235" t="s">
        <v>127</v>
      </c>
      <c r="P56" s="235" t="s">
        <v>127</v>
      </c>
      <c r="R56" s="235" t="s">
        <v>127</v>
      </c>
      <c r="S56" s="235" t="s">
        <v>127</v>
      </c>
      <c r="T56" s="235" t="s">
        <v>127</v>
      </c>
      <c r="V56" s="235" t="s">
        <v>127</v>
      </c>
      <c r="W56" s="235" t="s">
        <v>127</v>
      </c>
      <c r="X56" s="235" t="s">
        <v>127</v>
      </c>
    </row>
    <row r="57" spans="1:24" s="177" customFormat="1" x14ac:dyDescent="0.25">
      <c r="A57" s="197" t="s">
        <v>116</v>
      </c>
      <c r="B57" s="264">
        <v>82036.09</v>
      </c>
      <c r="C57" s="295">
        <v>0</v>
      </c>
      <c r="D57" s="264">
        <v>82036.09</v>
      </c>
      <c r="E57" s="198"/>
      <c r="F57" s="265">
        <f>SUM(F58:F63)</f>
        <v>70</v>
      </c>
      <c r="G57" s="265"/>
      <c r="H57" s="287">
        <f>SUM(H58:H63)</f>
        <v>70</v>
      </c>
      <c r="I57" s="174"/>
      <c r="J57" s="216">
        <v>74430.38</v>
      </c>
      <c r="K57" s="197">
        <v>0</v>
      </c>
      <c r="L57" s="216">
        <v>743430.38</v>
      </c>
      <c r="N57" s="233">
        <v>90</v>
      </c>
      <c r="O57" s="233"/>
      <c r="P57" s="233">
        <v>90</v>
      </c>
      <c r="R57" s="232">
        <v>90000</v>
      </c>
      <c r="S57" s="233"/>
      <c r="T57" s="232">
        <v>90000</v>
      </c>
      <c r="V57" s="232">
        <v>100000</v>
      </c>
      <c r="W57" s="233"/>
      <c r="X57" s="232">
        <v>100000</v>
      </c>
    </row>
    <row r="58" spans="1:24" x14ac:dyDescent="0.25">
      <c r="A58" s="193" t="s">
        <v>52</v>
      </c>
      <c r="B58" s="205">
        <v>0</v>
      </c>
      <c r="C58" s="225">
        <v>0</v>
      </c>
      <c r="D58" s="228">
        <v>0</v>
      </c>
      <c r="E58" s="171"/>
      <c r="F58" s="268">
        <f t="shared" ref="F58:F63" si="3">+G58+H58</f>
        <v>0</v>
      </c>
      <c r="G58" s="268"/>
      <c r="H58" s="288"/>
      <c r="I58" s="171"/>
      <c r="J58" s="205">
        <v>0</v>
      </c>
      <c r="K58" s="225">
        <v>0</v>
      </c>
      <c r="L58" s="228">
        <v>0</v>
      </c>
      <c r="N58" s="193">
        <v>0</v>
      </c>
      <c r="O58" s="193"/>
      <c r="P58" s="193"/>
      <c r="R58" s="193">
        <v>0</v>
      </c>
      <c r="S58" s="228">
        <v>0</v>
      </c>
      <c r="T58" s="228">
        <v>0</v>
      </c>
      <c r="V58" s="193">
        <v>0</v>
      </c>
      <c r="W58" s="228">
        <v>0</v>
      </c>
      <c r="X58" s="228">
        <v>0</v>
      </c>
    </row>
    <row r="59" spans="1:24" x14ac:dyDescent="0.25">
      <c r="A59" s="193" t="s">
        <v>117</v>
      </c>
      <c r="B59" s="205">
        <v>0</v>
      </c>
      <c r="C59" s="225">
        <v>0</v>
      </c>
      <c r="D59" s="228">
        <v>0</v>
      </c>
      <c r="E59" s="171"/>
      <c r="F59" s="268">
        <f t="shared" si="3"/>
        <v>0</v>
      </c>
      <c r="G59" s="268"/>
      <c r="H59" s="288"/>
      <c r="I59" s="171"/>
      <c r="J59" s="205">
        <v>0</v>
      </c>
      <c r="K59" s="225">
        <v>0</v>
      </c>
      <c r="L59" s="228">
        <v>0</v>
      </c>
      <c r="N59" s="193">
        <v>0</v>
      </c>
      <c r="O59" s="193"/>
      <c r="P59" s="193"/>
      <c r="R59" s="193">
        <v>0</v>
      </c>
      <c r="S59" s="228">
        <v>0</v>
      </c>
      <c r="T59" s="228">
        <v>0</v>
      </c>
      <c r="V59" s="193">
        <v>0</v>
      </c>
      <c r="W59" s="228">
        <v>0</v>
      </c>
      <c r="X59" s="228">
        <v>0</v>
      </c>
    </row>
    <row r="60" spans="1:24" x14ac:dyDescent="0.25">
      <c r="A60" s="193" t="s">
        <v>118</v>
      </c>
      <c r="B60" s="205">
        <v>0</v>
      </c>
      <c r="C60" s="225">
        <v>0</v>
      </c>
      <c r="D60" s="228">
        <v>0</v>
      </c>
      <c r="E60" s="171"/>
      <c r="F60" s="268">
        <f t="shared" si="3"/>
        <v>0</v>
      </c>
      <c r="G60" s="268"/>
      <c r="H60" s="288"/>
      <c r="I60" s="171"/>
      <c r="J60" s="205">
        <v>0</v>
      </c>
      <c r="K60" s="225">
        <v>0</v>
      </c>
      <c r="L60" s="228">
        <v>0</v>
      </c>
      <c r="N60" s="193">
        <v>0</v>
      </c>
      <c r="O60" s="193"/>
      <c r="P60" s="193"/>
      <c r="R60" s="193">
        <v>0</v>
      </c>
      <c r="S60" s="228">
        <v>0</v>
      </c>
      <c r="T60" s="228">
        <v>0</v>
      </c>
      <c r="V60" s="193">
        <v>0</v>
      </c>
      <c r="W60" s="228">
        <v>0</v>
      </c>
      <c r="X60" s="228">
        <v>0</v>
      </c>
    </row>
    <row r="61" spans="1:24" x14ac:dyDescent="0.25">
      <c r="A61" s="193" t="s">
        <v>46</v>
      </c>
      <c r="B61" s="205">
        <v>0</v>
      </c>
      <c r="C61" s="225">
        <v>0</v>
      </c>
      <c r="D61" s="228">
        <v>0</v>
      </c>
      <c r="E61" s="171"/>
      <c r="F61" s="268">
        <f t="shared" si="3"/>
        <v>0</v>
      </c>
      <c r="G61" s="268"/>
      <c r="H61" s="288"/>
      <c r="I61" s="171"/>
      <c r="J61" s="205">
        <v>0</v>
      </c>
      <c r="K61" s="225">
        <v>0</v>
      </c>
      <c r="L61" s="228">
        <v>0</v>
      </c>
      <c r="N61" s="193">
        <v>0</v>
      </c>
      <c r="O61" s="193"/>
      <c r="P61" s="194"/>
      <c r="R61" s="193">
        <v>0</v>
      </c>
      <c r="S61" s="228">
        <v>0</v>
      </c>
      <c r="T61" s="228">
        <v>0</v>
      </c>
      <c r="V61" s="193">
        <v>0</v>
      </c>
      <c r="W61" s="228">
        <v>0</v>
      </c>
      <c r="X61" s="228">
        <v>0</v>
      </c>
    </row>
    <row r="62" spans="1:24" x14ac:dyDescent="0.25">
      <c r="A62" s="193" t="s">
        <v>47</v>
      </c>
      <c r="B62" s="205">
        <v>0</v>
      </c>
      <c r="C62" s="225">
        <v>0</v>
      </c>
      <c r="D62" s="228">
        <v>0</v>
      </c>
      <c r="E62" s="171"/>
      <c r="F62" s="268">
        <f t="shared" si="3"/>
        <v>0</v>
      </c>
      <c r="G62" s="268"/>
      <c r="H62" s="288"/>
      <c r="I62" s="171"/>
      <c r="J62" s="205">
        <v>0</v>
      </c>
      <c r="K62" s="225">
        <v>0</v>
      </c>
      <c r="L62" s="228">
        <v>0</v>
      </c>
      <c r="N62" s="193">
        <v>0</v>
      </c>
      <c r="O62" s="193"/>
      <c r="P62" s="193"/>
      <c r="R62" s="193">
        <v>0</v>
      </c>
      <c r="S62" s="228">
        <v>0</v>
      </c>
      <c r="T62" s="228">
        <v>0</v>
      </c>
      <c r="V62" s="193">
        <v>0</v>
      </c>
      <c r="W62" s="228">
        <v>0</v>
      </c>
      <c r="X62" s="228">
        <v>0</v>
      </c>
    </row>
    <row r="63" spans="1:24" x14ac:dyDescent="0.25">
      <c r="A63" s="193" t="s">
        <v>2</v>
      </c>
      <c r="B63" s="204">
        <v>82036.09</v>
      </c>
      <c r="C63" s="225">
        <v>0</v>
      </c>
      <c r="D63" s="227">
        <v>82036.09</v>
      </c>
      <c r="E63" s="173"/>
      <c r="F63" s="268">
        <f t="shared" si="3"/>
        <v>70</v>
      </c>
      <c r="G63" s="268"/>
      <c r="H63" s="288">
        <v>70</v>
      </c>
      <c r="I63" s="171"/>
      <c r="J63" s="204">
        <v>74430.38</v>
      </c>
      <c r="K63" s="225">
        <v>0</v>
      </c>
      <c r="L63" s="227">
        <v>74430.38</v>
      </c>
      <c r="N63" s="193">
        <v>90</v>
      </c>
      <c r="O63" s="193"/>
      <c r="P63" s="193">
        <v>90</v>
      </c>
      <c r="R63" s="190">
        <v>90000</v>
      </c>
      <c r="S63" s="228">
        <v>0</v>
      </c>
      <c r="T63" s="224">
        <v>90000</v>
      </c>
      <c r="V63" s="190">
        <v>100000</v>
      </c>
      <c r="W63" s="228">
        <v>0</v>
      </c>
      <c r="X63" s="224">
        <v>100000</v>
      </c>
    </row>
    <row r="64" spans="1:24" s="304" customFormat="1" x14ac:dyDescent="0.25">
      <c r="A64" s="297" t="s">
        <v>132</v>
      </c>
      <c r="B64" s="298"/>
      <c r="C64" s="303"/>
      <c r="D64" s="298"/>
      <c r="E64" s="299"/>
      <c r="F64" s="308"/>
      <c r="G64" s="308"/>
      <c r="H64" s="316"/>
      <c r="I64" s="301"/>
      <c r="J64" s="298">
        <f>SUM(J58:J63)</f>
        <v>74430.38</v>
      </c>
      <c r="K64" s="303">
        <f>SUM(K58:K63)</f>
        <v>0</v>
      </c>
      <c r="L64" s="298">
        <f>SUM(L58:L63)</f>
        <v>74430.38</v>
      </c>
      <c r="N64" s="297">
        <f>SUM(N58:N63)</f>
        <v>90</v>
      </c>
      <c r="O64" s="297"/>
      <c r="P64" s="297">
        <f>SUM(P58:P63)</f>
        <v>90</v>
      </c>
      <c r="R64" s="302">
        <f>SUM(R58:R63)</f>
        <v>90000</v>
      </c>
      <c r="S64" s="297">
        <f>SUM(S58:S63)</f>
        <v>0</v>
      </c>
      <c r="T64" s="302">
        <f>SUM(T58:T63)</f>
        <v>90000</v>
      </c>
      <c r="V64" s="302">
        <f>SUM(V58:V63)</f>
        <v>100000</v>
      </c>
      <c r="W64" s="297">
        <f>SUM(W58:W63)</f>
        <v>0</v>
      </c>
      <c r="X64" s="302">
        <f>SUM(X58:X63)</f>
        <v>100000</v>
      </c>
    </row>
    <row r="65" spans="1:32" s="244" customFormat="1" x14ac:dyDescent="0.25">
      <c r="A65" s="197" t="s">
        <v>119</v>
      </c>
      <c r="B65" s="264">
        <v>1570839.55</v>
      </c>
      <c r="C65" s="294">
        <v>0</v>
      </c>
      <c r="D65" s="264">
        <v>1570839.55</v>
      </c>
      <c r="E65" s="230"/>
      <c r="F65" s="265">
        <f>SUM(F66:F75)</f>
        <v>1650</v>
      </c>
      <c r="G65" s="271"/>
      <c r="H65" s="289">
        <f>SUM(H66:H74)</f>
        <v>1650</v>
      </c>
      <c r="I65" s="206"/>
      <c r="J65" s="216">
        <v>1624379.62</v>
      </c>
      <c r="K65" s="243">
        <v>0</v>
      </c>
      <c r="L65" s="216">
        <v>1624379.62</v>
      </c>
      <c r="N65" s="232">
        <v>1670</v>
      </c>
      <c r="O65" s="233"/>
      <c r="P65" s="232">
        <v>1670</v>
      </c>
      <c r="R65" s="232">
        <v>1650000</v>
      </c>
      <c r="S65" s="233"/>
      <c r="T65" s="232">
        <v>1650000</v>
      </c>
      <c r="V65" s="232">
        <v>1650000</v>
      </c>
      <c r="W65" s="233"/>
      <c r="X65" s="232">
        <v>1650000</v>
      </c>
      <c r="Y65" s="323"/>
      <c r="Z65" s="323"/>
      <c r="AA65" s="323"/>
      <c r="AB65" s="323"/>
      <c r="AC65" s="323"/>
      <c r="AD65" s="323"/>
      <c r="AE65" s="323"/>
      <c r="AF65" s="323"/>
    </row>
    <row r="66" spans="1:32" x14ac:dyDescent="0.25">
      <c r="A66" s="193" t="s">
        <v>10</v>
      </c>
      <c r="B66" s="204">
        <v>42713</v>
      </c>
      <c r="C66" s="225">
        <v>0</v>
      </c>
      <c r="D66" s="227">
        <v>42713</v>
      </c>
      <c r="E66" s="171"/>
      <c r="F66" s="274">
        <f t="shared" ref="F66:F75" si="4">+G66+H66</f>
        <v>100</v>
      </c>
      <c r="G66" s="274"/>
      <c r="H66" s="276">
        <v>100</v>
      </c>
      <c r="I66" s="171"/>
      <c r="J66" s="204">
        <v>0</v>
      </c>
      <c r="K66" s="225">
        <v>0</v>
      </c>
      <c r="L66" s="227">
        <v>0</v>
      </c>
      <c r="N66" s="193">
        <v>100</v>
      </c>
      <c r="O66" s="193"/>
      <c r="P66" s="193">
        <v>100</v>
      </c>
      <c r="R66" s="190">
        <v>80000</v>
      </c>
      <c r="S66" s="228"/>
      <c r="T66" s="224">
        <v>80000</v>
      </c>
      <c r="V66" s="190">
        <v>100000</v>
      </c>
      <c r="W66" s="228">
        <v>0</v>
      </c>
      <c r="X66" s="224">
        <v>100000</v>
      </c>
    </row>
    <row r="67" spans="1:32" x14ac:dyDescent="0.25">
      <c r="A67" s="193" t="s">
        <v>12</v>
      </c>
      <c r="B67" s="205">
        <v>0</v>
      </c>
      <c r="C67" s="225">
        <v>0</v>
      </c>
      <c r="D67" s="228">
        <v>0</v>
      </c>
      <c r="E67" s="171"/>
      <c r="F67" s="274">
        <f t="shared" si="4"/>
        <v>0</v>
      </c>
      <c r="G67" s="274"/>
      <c r="H67" s="276"/>
      <c r="I67" s="171"/>
      <c r="J67" s="205">
        <v>0</v>
      </c>
      <c r="K67" s="225">
        <v>0</v>
      </c>
      <c r="L67" s="228">
        <v>0</v>
      </c>
      <c r="N67" s="193">
        <v>0</v>
      </c>
      <c r="O67" s="193"/>
      <c r="P67" s="193"/>
      <c r="R67" s="193">
        <v>0</v>
      </c>
      <c r="S67" s="228"/>
      <c r="T67" s="228"/>
      <c r="V67" s="193">
        <v>0</v>
      </c>
      <c r="W67" s="228">
        <v>0</v>
      </c>
      <c r="X67" s="228">
        <v>0</v>
      </c>
    </row>
    <row r="68" spans="1:32" x14ac:dyDescent="0.25">
      <c r="A68" s="193" t="s">
        <v>14</v>
      </c>
      <c r="B68" s="204">
        <v>75172.960000000006</v>
      </c>
      <c r="C68" s="225">
        <v>0</v>
      </c>
      <c r="D68" s="227">
        <v>75172.960000000006</v>
      </c>
      <c r="E68" s="173"/>
      <c r="F68" s="274">
        <f t="shared" si="4"/>
        <v>70</v>
      </c>
      <c r="G68" s="274"/>
      <c r="H68" s="276">
        <v>70</v>
      </c>
      <c r="I68" s="171"/>
      <c r="J68" s="204">
        <v>72531.37</v>
      </c>
      <c r="K68" s="225">
        <v>0</v>
      </c>
      <c r="L68" s="227">
        <v>72531.37</v>
      </c>
      <c r="N68" s="193">
        <v>90</v>
      </c>
      <c r="O68" s="193"/>
      <c r="P68" s="193">
        <v>90</v>
      </c>
      <c r="R68" s="190">
        <v>90000</v>
      </c>
      <c r="S68" s="228"/>
      <c r="T68" s="224">
        <v>90000</v>
      </c>
      <c r="V68" s="190">
        <v>90000</v>
      </c>
      <c r="W68" s="228">
        <v>0</v>
      </c>
      <c r="X68" s="224">
        <v>90000</v>
      </c>
    </row>
    <row r="69" spans="1:32" x14ac:dyDescent="0.25">
      <c r="A69" s="193" t="s">
        <v>16</v>
      </c>
      <c r="B69" s="204">
        <v>1452953.59</v>
      </c>
      <c r="C69" s="225">
        <v>0</v>
      </c>
      <c r="D69" s="227">
        <v>1452953.59</v>
      </c>
      <c r="E69" s="173"/>
      <c r="F69" s="274">
        <f t="shared" si="4"/>
        <v>1480</v>
      </c>
      <c r="G69" s="274"/>
      <c r="H69" s="276">
        <f>1300+180</f>
        <v>1480</v>
      </c>
      <c r="I69" s="171"/>
      <c r="J69" s="204">
        <v>1452573.51</v>
      </c>
      <c r="K69" s="225">
        <v>0</v>
      </c>
      <c r="L69" s="227">
        <v>1452573.51</v>
      </c>
      <c r="N69" s="190">
        <v>1480</v>
      </c>
      <c r="O69" s="193"/>
      <c r="P69" s="190">
        <v>1480</v>
      </c>
      <c r="R69" s="190">
        <v>1480000</v>
      </c>
      <c r="S69" s="228"/>
      <c r="T69" s="224">
        <v>1480000</v>
      </c>
      <c r="V69" s="190">
        <v>1480000</v>
      </c>
      <c r="W69" s="228">
        <v>0</v>
      </c>
      <c r="X69" s="224">
        <v>1480000</v>
      </c>
    </row>
    <row r="70" spans="1:32" ht="15.75" thickBot="1" x14ac:dyDescent="0.3">
      <c r="A70" s="325" t="s">
        <v>18</v>
      </c>
      <c r="B70" s="326">
        <v>0</v>
      </c>
      <c r="C70" s="327">
        <v>0</v>
      </c>
      <c r="D70" s="328">
        <v>0</v>
      </c>
      <c r="E70" s="329"/>
      <c r="F70" s="330">
        <f t="shared" si="4"/>
        <v>0</v>
      </c>
      <c r="G70" s="330"/>
      <c r="H70" s="331"/>
      <c r="I70" s="329"/>
      <c r="J70" s="326">
        <v>0</v>
      </c>
      <c r="K70" s="327">
        <v>0</v>
      </c>
      <c r="L70" s="328">
        <v>0</v>
      </c>
      <c r="M70" s="170"/>
      <c r="N70" s="325">
        <v>0</v>
      </c>
      <c r="O70" s="325"/>
      <c r="P70" s="325"/>
      <c r="Q70" s="170"/>
      <c r="R70" s="325">
        <v>0</v>
      </c>
      <c r="S70" s="327"/>
      <c r="T70" s="327"/>
      <c r="U70" s="170"/>
      <c r="V70" s="325">
        <v>0</v>
      </c>
      <c r="W70" s="327">
        <v>0</v>
      </c>
      <c r="X70" s="327">
        <v>0</v>
      </c>
    </row>
    <row r="71" spans="1:32" x14ac:dyDescent="0.25">
      <c r="A71" s="332" t="s">
        <v>23</v>
      </c>
      <c r="B71" s="333">
        <v>0</v>
      </c>
      <c r="C71" s="334">
        <v>0</v>
      </c>
      <c r="D71" s="334">
        <v>0</v>
      </c>
      <c r="E71" s="335"/>
      <c r="F71" s="336">
        <f t="shared" si="4"/>
        <v>0</v>
      </c>
      <c r="G71" s="336"/>
      <c r="H71" s="337"/>
      <c r="I71" s="335"/>
      <c r="J71" s="333">
        <v>0</v>
      </c>
      <c r="K71" s="334">
        <v>0</v>
      </c>
      <c r="L71" s="334">
        <v>0</v>
      </c>
      <c r="M71" s="338"/>
      <c r="N71" s="332">
        <v>0</v>
      </c>
      <c r="O71" s="332"/>
      <c r="P71" s="332"/>
      <c r="Q71" s="338"/>
      <c r="R71" s="332">
        <v>0</v>
      </c>
      <c r="S71" s="334"/>
      <c r="T71" s="334"/>
      <c r="U71" s="338"/>
      <c r="V71" s="332">
        <v>0</v>
      </c>
      <c r="W71" s="334">
        <v>0</v>
      </c>
      <c r="X71" s="334">
        <v>0</v>
      </c>
    </row>
    <row r="72" spans="1:32" x14ac:dyDescent="0.25">
      <c r="A72" s="193" t="s">
        <v>25</v>
      </c>
      <c r="B72" s="205">
        <v>0</v>
      </c>
      <c r="C72" s="225">
        <v>0</v>
      </c>
      <c r="D72" s="228">
        <v>0</v>
      </c>
      <c r="E72" s="171"/>
      <c r="F72" s="274">
        <f t="shared" si="4"/>
        <v>0</v>
      </c>
      <c r="G72" s="274"/>
      <c r="H72" s="290"/>
      <c r="I72" s="171"/>
      <c r="J72" s="205">
        <v>0</v>
      </c>
      <c r="K72" s="225">
        <v>0</v>
      </c>
      <c r="L72" s="228">
        <v>0</v>
      </c>
      <c r="M72" s="92"/>
      <c r="N72" s="193">
        <v>0</v>
      </c>
      <c r="O72" s="193"/>
      <c r="P72" s="193"/>
      <c r="Q72" s="92"/>
      <c r="R72" s="193">
        <v>0</v>
      </c>
      <c r="S72" s="228"/>
      <c r="T72" s="225"/>
      <c r="U72" s="92"/>
      <c r="V72" s="193">
        <v>0</v>
      </c>
      <c r="W72" s="228">
        <v>0</v>
      </c>
      <c r="X72" s="225">
        <v>0</v>
      </c>
    </row>
    <row r="73" spans="1:32" x14ac:dyDescent="0.25">
      <c r="A73" s="193" t="s">
        <v>27</v>
      </c>
      <c r="B73" s="205">
        <v>0</v>
      </c>
      <c r="C73" s="225">
        <v>0</v>
      </c>
      <c r="D73" s="228">
        <v>0</v>
      </c>
      <c r="E73" s="171"/>
      <c r="F73" s="274">
        <f t="shared" si="4"/>
        <v>0</v>
      </c>
      <c r="G73" s="274"/>
      <c r="H73" s="290"/>
      <c r="I73" s="171"/>
      <c r="J73" s="204">
        <v>43547.9</v>
      </c>
      <c r="K73" s="238">
        <v>0</v>
      </c>
      <c r="L73" s="227">
        <v>43547.9</v>
      </c>
      <c r="M73" s="92"/>
      <c r="N73" s="193">
        <v>0</v>
      </c>
      <c r="O73" s="193"/>
      <c r="P73" s="193"/>
      <c r="Q73" s="92"/>
      <c r="R73" s="193">
        <v>0</v>
      </c>
      <c r="S73" s="228"/>
      <c r="T73" s="225"/>
      <c r="U73" s="92"/>
      <c r="V73" s="193">
        <v>0</v>
      </c>
      <c r="W73" s="228">
        <v>0</v>
      </c>
      <c r="X73" s="225">
        <v>0</v>
      </c>
    </row>
    <row r="74" spans="1:32" x14ac:dyDescent="0.25">
      <c r="A74" s="193" t="s">
        <v>29</v>
      </c>
      <c r="B74" s="205">
        <v>0</v>
      </c>
      <c r="C74" s="228">
        <v>0</v>
      </c>
      <c r="D74" s="228">
        <v>0</v>
      </c>
      <c r="E74" s="171"/>
      <c r="F74" s="274">
        <f t="shared" si="4"/>
        <v>0</v>
      </c>
      <c r="G74" s="274"/>
      <c r="H74" s="290"/>
      <c r="I74" s="171"/>
      <c r="J74" s="204">
        <v>55726.84</v>
      </c>
      <c r="K74" s="227">
        <v>0</v>
      </c>
      <c r="L74" s="227">
        <v>55726.84</v>
      </c>
      <c r="M74" s="92"/>
      <c r="N74" s="193">
        <v>0</v>
      </c>
      <c r="O74" s="193"/>
      <c r="P74" s="193"/>
      <c r="Q74" s="92"/>
      <c r="R74" s="193">
        <v>0</v>
      </c>
      <c r="S74" s="228"/>
      <c r="T74" s="225"/>
      <c r="U74" s="92"/>
      <c r="V74" s="193">
        <v>0</v>
      </c>
      <c r="W74" s="228">
        <v>0</v>
      </c>
      <c r="X74" s="225">
        <v>0</v>
      </c>
    </row>
    <row r="75" spans="1:32" x14ac:dyDescent="0.25">
      <c r="A75" s="193" t="s">
        <v>128</v>
      </c>
      <c r="B75" s="205">
        <v>0</v>
      </c>
      <c r="C75" s="225">
        <v>0</v>
      </c>
      <c r="D75" s="228">
        <v>0</v>
      </c>
      <c r="E75" s="171"/>
      <c r="F75" s="274">
        <f t="shared" si="4"/>
        <v>0</v>
      </c>
      <c r="G75" s="274"/>
      <c r="H75" s="290"/>
      <c r="I75" s="171"/>
      <c r="J75" s="205">
        <v>0</v>
      </c>
      <c r="K75" s="225">
        <v>0</v>
      </c>
      <c r="L75" s="228">
        <v>0</v>
      </c>
      <c r="M75" s="92"/>
      <c r="N75" s="193">
        <v>0</v>
      </c>
      <c r="O75" s="193"/>
      <c r="P75" s="193"/>
      <c r="Q75" s="92"/>
      <c r="R75" s="193">
        <v>0</v>
      </c>
      <c r="S75" s="228"/>
      <c r="T75" s="225"/>
      <c r="U75" s="92"/>
      <c r="V75" s="193">
        <v>0</v>
      </c>
      <c r="W75" s="228">
        <v>0</v>
      </c>
      <c r="X75" s="225">
        <v>0</v>
      </c>
    </row>
    <row r="76" spans="1:32" s="304" customFormat="1" x14ac:dyDescent="0.25">
      <c r="A76" s="297" t="s">
        <v>132</v>
      </c>
      <c r="B76" s="297"/>
      <c r="C76" s="303"/>
      <c r="D76" s="297"/>
      <c r="E76" s="301"/>
      <c r="F76" s="313"/>
      <c r="G76" s="313"/>
      <c r="H76" s="317"/>
      <c r="I76" s="301"/>
      <c r="J76" s="298">
        <f>SUM(J66:J75)</f>
        <v>1624379.6199999999</v>
      </c>
      <c r="K76" s="303">
        <f>SUM(K66:K75)</f>
        <v>0</v>
      </c>
      <c r="L76" s="298">
        <f>SUM(L66:L75)</f>
        <v>1624379.6199999999</v>
      </c>
      <c r="M76" s="300"/>
      <c r="N76" s="297">
        <f>SUM(N66:N75)</f>
        <v>1670</v>
      </c>
      <c r="O76" s="297"/>
      <c r="P76" s="297">
        <f>SUM(P66:P75)</f>
        <v>1670</v>
      </c>
      <c r="Q76" s="300"/>
      <c r="R76" s="302">
        <f>SUM(R66:R75)</f>
        <v>1650000</v>
      </c>
      <c r="S76" s="297"/>
      <c r="T76" s="311">
        <f>SUM(T66:T75)</f>
        <v>1650000</v>
      </c>
      <c r="U76" s="300"/>
      <c r="V76" s="302">
        <f>SUM(V66:V75)</f>
        <v>1670000</v>
      </c>
      <c r="W76" s="297">
        <f>SUM(W66:W75)</f>
        <v>0</v>
      </c>
      <c r="X76" s="311">
        <f>SUM(X66:X75)</f>
        <v>1670000</v>
      </c>
    </row>
    <row r="77" spans="1:32" s="177" customFormat="1" x14ac:dyDescent="0.25">
      <c r="A77" s="197" t="s">
        <v>121</v>
      </c>
      <c r="B77" s="216">
        <v>-1488803.46</v>
      </c>
      <c r="C77" s="243">
        <v>0</v>
      </c>
      <c r="D77" s="216">
        <v>-1488803.46</v>
      </c>
      <c r="E77" s="198"/>
      <c r="F77" s="265">
        <f>F57-F65</f>
        <v>-1580</v>
      </c>
      <c r="G77" s="265">
        <f>G57-G65</f>
        <v>0</v>
      </c>
      <c r="H77" s="287">
        <f>H57-H65</f>
        <v>-1580</v>
      </c>
      <c r="I77" s="174"/>
      <c r="J77" s="216">
        <v>-1549949.24</v>
      </c>
      <c r="K77" s="243">
        <v>0</v>
      </c>
      <c r="L77" s="216">
        <v>-1549949.24</v>
      </c>
      <c r="M77" s="176"/>
      <c r="N77" s="232">
        <v>-1580</v>
      </c>
      <c r="O77" s="233">
        <v>0</v>
      </c>
      <c r="P77" s="232">
        <v>-1580</v>
      </c>
      <c r="Q77" s="176"/>
      <c r="R77" s="247">
        <v>-1560000</v>
      </c>
      <c r="S77" s="248">
        <v>0</v>
      </c>
      <c r="T77" s="247">
        <v>-1560000</v>
      </c>
      <c r="U77" s="176"/>
      <c r="V77" s="247">
        <v>-1570000</v>
      </c>
      <c r="W77" s="248">
        <v>0</v>
      </c>
      <c r="X77" s="247">
        <v>-1570000</v>
      </c>
    </row>
    <row r="78" spans="1:32" x14ac:dyDescent="0.25">
      <c r="A78" s="193" t="s">
        <v>122</v>
      </c>
      <c r="B78" s="204">
        <v>1580000</v>
      </c>
      <c r="C78" s="225">
        <v>0</v>
      </c>
      <c r="D78" s="227">
        <v>1580000</v>
      </c>
      <c r="E78" s="173"/>
      <c r="F78" s="277">
        <f>+G78+H78</f>
        <v>1580</v>
      </c>
      <c r="G78" s="278"/>
      <c r="H78" s="279">
        <v>1580</v>
      </c>
      <c r="I78" s="171"/>
      <c r="J78" s="204">
        <v>1549949.24</v>
      </c>
      <c r="K78" s="225">
        <v>0</v>
      </c>
      <c r="L78" s="227">
        <v>1549949.24</v>
      </c>
      <c r="M78" s="92"/>
      <c r="N78" s="241">
        <v>1580</v>
      </c>
      <c r="O78" s="246"/>
      <c r="P78" s="241">
        <v>1580</v>
      </c>
      <c r="Q78" s="92"/>
      <c r="R78" s="224">
        <v>1560000</v>
      </c>
      <c r="S78" s="228"/>
      <c r="T78" s="226">
        <v>1560000</v>
      </c>
      <c r="U78" s="339"/>
      <c r="V78" s="224">
        <v>1570000</v>
      </c>
      <c r="W78" s="228"/>
      <c r="X78" s="226">
        <v>1570000</v>
      </c>
    </row>
    <row r="79" spans="1:32" s="177" customFormat="1" ht="15.75" thickBot="1" x14ac:dyDescent="0.3">
      <c r="A79" s="199" t="s">
        <v>123</v>
      </c>
      <c r="B79" s="255">
        <v>91196.54</v>
      </c>
      <c r="C79" s="199">
        <v>0</v>
      </c>
      <c r="D79" s="220">
        <v>91196.54</v>
      </c>
      <c r="E79" s="195"/>
      <c r="F79" s="340">
        <f>F77+F78</f>
        <v>0</v>
      </c>
      <c r="G79" s="340">
        <f>G77+G78</f>
        <v>0</v>
      </c>
      <c r="H79" s="341">
        <f>H77+H78</f>
        <v>0</v>
      </c>
      <c r="I79" s="195"/>
      <c r="J79" s="255">
        <v>0</v>
      </c>
      <c r="K79" s="199">
        <v>0</v>
      </c>
      <c r="L79" s="220">
        <v>0</v>
      </c>
      <c r="M79" s="182"/>
      <c r="N79" s="256">
        <v>0</v>
      </c>
      <c r="O79" s="257">
        <v>0</v>
      </c>
      <c r="P79" s="258">
        <v>0</v>
      </c>
      <c r="Q79" s="182"/>
      <c r="R79" s="256">
        <v>0</v>
      </c>
      <c r="S79" s="257">
        <v>0</v>
      </c>
      <c r="T79" s="258">
        <v>0</v>
      </c>
      <c r="U79" s="182"/>
      <c r="V79" s="256">
        <v>0</v>
      </c>
      <c r="W79" s="257">
        <v>0</v>
      </c>
      <c r="X79" s="258">
        <v>0</v>
      </c>
    </row>
    <row r="80" spans="1:32" ht="15.75" thickBot="1" x14ac:dyDescent="0.3">
      <c r="B80" s="170"/>
      <c r="C80" s="170"/>
      <c r="D80" s="170"/>
      <c r="F80" s="282"/>
      <c r="G80" s="282"/>
      <c r="H80" s="282"/>
      <c r="I80" s="92"/>
      <c r="J80" s="170"/>
      <c r="K80" s="170"/>
      <c r="L80" s="170"/>
      <c r="R80" s="170"/>
      <c r="S80" s="170"/>
      <c r="T80" s="170"/>
      <c r="V80" s="170"/>
      <c r="W80" s="170"/>
      <c r="X80" s="170"/>
    </row>
    <row r="81" spans="1:24" s="177" customFormat="1" ht="15.75" thickBot="1" x14ac:dyDescent="0.3">
      <c r="A81" s="184" t="s">
        <v>129</v>
      </c>
      <c r="B81" s="187" t="s">
        <v>41</v>
      </c>
      <c r="C81" s="184" t="s">
        <v>111</v>
      </c>
      <c r="D81" s="188" t="s">
        <v>112</v>
      </c>
      <c r="F81" s="283" t="s">
        <v>41</v>
      </c>
      <c r="G81" s="284" t="s">
        <v>111</v>
      </c>
      <c r="H81" s="285" t="s">
        <v>112</v>
      </c>
      <c r="I81" s="175"/>
      <c r="J81" s="187" t="s">
        <v>41</v>
      </c>
      <c r="K81" s="184" t="s">
        <v>111</v>
      </c>
      <c r="L81" s="188" t="s">
        <v>112</v>
      </c>
      <c r="N81" s="181" t="s">
        <v>41</v>
      </c>
      <c r="O81" s="178" t="s">
        <v>111</v>
      </c>
      <c r="P81" s="180" t="s">
        <v>112</v>
      </c>
      <c r="R81" s="181" t="s">
        <v>41</v>
      </c>
      <c r="S81" s="178" t="s">
        <v>111</v>
      </c>
      <c r="T81" s="180" t="s">
        <v>112</v>
      </c>
      <c r="V81" s="181" t="s">
        <v>41</v>
      </c>
      <c r="W81" s="178" t="s">
        <v>111</v>
      </c>
      <c r="X81" s="180" t="s">
        <v>112</v>
      </c>
    </row>
    <row r="82" spans="1:24" s="177" customFormat="1" ht="15.75" thickBot="1" x14ac:dyDescent="0.3">
      <c r="A82" s="184" t="s">
        <v>113</v>
      </c>
      <c r="B82" s="185"/>
      <c r="C82" s="184"/>
      <c r="D82" s="186"/>
      <c r="F82" s="286"/>
      <c r="G82" s="291"/>
      <c r="H82" s="292"/>
      <c r="I82" s="175"/>
      <c r="J82" s="185"/>
      <c r="K82" s="184"/>
      <c r="L82" s="186"/>
      <c r="N82" s="181"/>
      <c r="O82" s="178"/>
      <c r="P82" s="180"/>
      <c r="R82" s="181"/>
      <c r="S82" s="178"/>
      <c r="T82" s="180"/>
      <c r="V82" s="181"/>
      <c r="W82" s="178"/>
      <c r="X82" s="180"/>
    </row>
    <row r="83" spans="1:24" s="177" customFormat="1" x14ac:dyDescent="0.25">
      <c r="A83" s="249" t="s">
        <v>116</v>
      </c>
      <c r="B83" s="263">
        <v>34457847.68</v>
      </c>
      <c r="C83" s="263">
        <v>4690882.51</v>
      </c>
      <c r="D83" s="263">
        <v>29766965.170000002</v>
      </c>
      <c r="E83" s="213"/>
      <c r="F83" s="265">
        <f>F84+SUM(F86:F89)</f>
        <v>31400</v>
      </c>
      <c r="G83" s="266">
        <f>G84+SUM(G86:G89)</f>
        <v>3300</v>
      </c>
      <c r="H83" s="267">
        <f>H84+SUM(H86:H89)</f>
        <v>28100</v>
      </c>
      <c r="I83" s="175"/>
      <c r="J83" s="209">
        <v>36837624.5</v>
      </c>
      <c r="K83" s="209">
        <v>6838691.2000000002</v>
      </c>
      <c r="L83" s="209">
        <v>29998933.300000001</v>
      </c>
      <c r="N83" s="250">
        <v>33300</v>
      </c>
      <c r="O83" s="250">
        <v>390</v>
      </c>
      <c r="P83" s="250">
        <v>29400</v>
      </c>
      <c r="R83" s="250">
        <v>40100000</v>
      </c>
      <c r="S83" s="250">
        <v>5000000</v>
      </c>
      <c r="T83" s="250">
        <v>35100000</v>
      </c>
      <c r="V83" s="250">
        <v>4180000</v>
      </c>
      <c r="W83" s="250">
        <v>5150000</v>
      </c>
      <c r="X83" s="250">
        <v>36650000</v>
      </c>
    </row>
    <row r="84" spans="1:24" x14ac:dyDescent="0.25">
      <c r="A84" s="193" t="s">
        <v>52</v>
      </c>
      <c r="B84" s="204">
        <v>29462893.850000001</v>
      </c>
      <c r="C84" s="227">
        <v>4690648.41</v>
      </c>
      <c r="D84" s="227">
        <v>24772245.440000001</v>
      </c>
      <c r="E84" s="167"/>
      <c r="F84" s="268">
        <f t="shared" ref="F84:F89" si="5">+G84+H84</f>
        <v>26800</v>
      </c>
      <c r="G84" s="269">
        <f t="shared" ref="G84:H89" si="6">+G6+G32+G58</f>
        <v>3300</v>
      </c>
      <c r="H84" s="270">
        <f t="shared" si="6"/>
        <v>23500</v>
      </c>
      <c r="I84" s="169"/>
      <c r="J84" s="204">
        <v>29788580.399999999</v>
      </c>
      <c r="K84" s="227">
        <v>6281289.7999999998</v>
      </c>
      <c r="L84" s="227">
        <v>23507190.600000001</v>
      </c>
      <c r="N84" s="190">
        <v>28700</v>
      </c>
      <c r="O84" s="190">
        <v>3900</v>
      </c>
      <c r="P84" s="190">
        <v>24800</v>
      </c>
      <c r="R84" s="190">
        <v>34020000</v>
      </c>
      <c r="S84" s="224">
        <v>4950000</v>
      </c>
      <c r="T84" s="224">
        <v>29070000</v>
      </c>
      <c r="V84" s="190">
        <v>35150000</v>
      </c>
      <c r="W84" s="224">
        <v>5050000</v>
      </c>
      <c r="X84" s="224">
        <v>30100000</v>
      </c>
    </row>
    <row r="85" spans="1:24" x14ac:dyDescent="0.25">
      <c r="A85" s="193" t="s">
        <v>117</v>
      </c>
      <c r="B85" s="204">
        <v>1532193.3</v>
      </c>
      <c r="C85" s="225">
        <v>0</v>
      </c>
      <c r="D85" s="227">
        <v>1532193.3</v>
      </c>
      <c r="F85" s="268">
        <f t="shared" si="5"/>
        <v>0</v>
      </c>
      <c r="G85" s="269">
        <f t="shared" si="6"/>
        <v>0</v>
      </c>
      <c r="H85" s="270">
        <f t="shared" si="6"/>
        <v>0</v>
      </c>
      <c r="J85" s="204">
        <v>0</v>
      </c>
      <c r="K85" s="225">
        <v>0</v>
      </c>
      <c r="L85" s="227">
        <v>0</v>
      </c>
      <c r="N85" s="193">
        <v>0</v>
      </c>
      <c r="O85" s="193">
        <v>0</v>
      </c>
      <c r="P85" s="193">
        <v>0</v>
      </c>
      <c r="R85" s="193">
        <v>0</v>
      </c>
      <c r="S85" s="228">
        <v>0</v>
      </c>
      <c r="T85" s="228">
        <v>0</v>
      </c>
      <c r="V85" s="193">
        <v>0</v>
      </c>
      <c r="W85" s="228">
        <v>0</v>
      </c>
      <c r="X85" s="228">
        <v>0</v>
      </c>
    </row>
    <row r="86" spans="1:24" x14ac:dyDescent="0.25">
      <c r="A86" s="193" t="s">
        <v>118</v>
      </c>
      <c r="B86" s="205">
        <v>0</v>
      </c>
      <c r="C86" s="228">
        <v>0</v>
      </c>
      <c r="D86" s="228">
        <v>0</v>
      </c>
      <c r="E86" s="167"/>
      <c r="F86" s="268">
        <f t="shared" si="5"/>
        <v>1130</v>
      </c>
      <c r="G86" s="269">
        <f t="shared" si="6"/>
        <v>0</v>
      </c>
      <c r="H86" s="270">
        <f t="shared" si="6"/>
        <v>1130</v>
      </c>
      <c r="J86" s="204">
        <v>3165631.9</v>
      </c>
      <c r="K86" s="227">
        <v>0</v>
      </c>
      <c r="L86" s="227">
        <v>3165631.9</v>
      </c>
      <c r="N86" s="190">
        <v>1400</v>
      </c>
      <c r="O86" s="193">
        <v>0</v>
      </c>
      <c r="P86" s="190">
        <v>1400</v>
      </c>
      <c r="R86" s="190">
        <v>1200000</v>
      </c>
      <c r="S86" s="225">
        <v>0</v>
      </c>
      <c r="T86" s="224">
        <v>1200000</v>
      </c>
      <c r="V86" s="190">
        <v>1400000</v>
      </c>
      <c r="W86" s="225">
        <v>0</v>
      </c>
      <c r="X86" s="224">
        <v>1400000</v>
      </c>
    </row>
    <row r="87" spans="1:24" x14ac:dyDescent="0.25">
      <c r="A87" s="193" t="s">
        <v>46</v>
      </c>
      <c r="B87" s="204">
        <v>1295250.6399999999</v>
      </c>
      <c r="C87" s="228">
        <v>0</v>
      </c>
      <c r="D87" s="227">
        <v>1295250.6399999999</v>
      </c>
      <c r="E87" s="167"/>
      <c r="F87" s="268">
        <f t="shared" si="5"/>
        <v>0</v>
      </c>
      <c r="G87" s="269">
        <f t="shared" si="6"/>
        <v>0</v>
      </c>
      <c r="H87" s="270">
        <f t="shared" si="6"/>
        <v>0</v>
      </c>
      <c r="J87" s="204">
        <v>1370512</v>
      </c>
      <c r="K87" s="228">
        <v>0</v>
      </c>
      <c r="L87" s="227">
        <v>1370512</v>
      </c>
      <c r="N87" s="193">
        <v>1000</v>
      </c>
      <c r="O87" s="193">
        <v>0</v>
      </c>
      <c r="P87" s="193">
        <v>1000</v>
      </c>
      <c r="R87" s="190">
        <v>1400000</v>
      </c>
      <c r="S87" s="225">
        <v>0</v>
      </c>
      <c r="T87" s="224">
        <v>1400000</v>
      </c>
      <c r="V87" s="190">
        <v>1500000</v>
      </c>
      <c r="W87" s="225">
        <v>0</v>
      </c>
      <c r="X87" s="224">
        <v>1500000</v>
      </c>
    </row>
    <row r="88" spans="1:24" x14ac:dyDescent="0.25">
      <c r="A88" s="193" t="s">
        <v>47</v>
      </c>
      <c r="B88" s="205">
        <v>0</v>
      </c>
      <c r="C88" s="228">
        <v>0</v>
      </c>
      <c r="D88" s="228">
        <v>0</v>
      </c>
      <c r="F88" s="268">
        <f t="shared" si="5"/>
        <v>1000</v>
      </c>
      <c r="G88" s="269">
        <f t="shared" si="6"/>
        <v>0</v>
      </c>
      <c r="H88" s="270">
        <f t="shared" si="6"/>
        <v>1000</v>
      </c>
      <c r="J88" s="205">
        <v>0</v>
      </c>
      <c r="K88" s="228">
        <v>0</v>
      </c>
      <c r="L88" s="228">
        <v>0</v>
      </c>
      <c r="N88" s="190">
        <v>0</v>
      </c>
      <c r="O88" s="193">
        <v>0</v>
      </c>
      <c r="P88" s="190">
        <v>0</v>
      </c>
      <c r="R88" s="190">
        <v>1500000</v>
      </c>
      <c r="S88" s="225">
        <v>0</v>
      </c>
      <c r="T88" s="224">
        <v>1500000</v>
      </c>
      <c r="V88" s="190">
        <v>1200000</v>
      </c>
      <c r="W88" s="225">
        <v>0</v>
      </c>
      <c r="X88" s="224">
        <v>1200000</v>
      </c>
    </row>
    <row r="89" spans="1:24" x14ac:dyDescent="0.25">
      <c r="A89" s="193" t="s">
        <v>2</v>
      </c>
      <c r="B89" s="204">
        <v>2167509.89</v>
      </c>
      <c r="C89" s="228">
        <v>234.1</v>
      </c>
      <c r="D89" s="227">
        <v>2167275.79</v>
      </c>
      <c r="E89" s="167"/>
      <c r="F89" s="268">
        <f t="shared" si="5"/>
        <v>2470</v>
      </c>
      <c r="G89" s="269">
        <f t="shared" si="6"/>
        <v>0</v>
      </c>
      <c r="H89" s="270">
        <f t="shared" si="6"/>
        <v>2470</v>
      </c>
      <c r="J89" s="204">
        <v>2512900.2000000002</v>
      </c>
      <c r="K89" s="227">
        <v>557301.4</v>
      </c>
      <c r="L89" s="227">
        <v>1955598.8</v>
      </c>
      <c r="N89" s="190">
        <v>2200</v>
      </c>
      <c r="O89" s="194">
        <v>0</v>
      </c>
      <c r="P89" s="190">
        <v>2200</v>
      </c>
      <c r="R89" s="190">
        <v>1980000</v>
      </c>
      <c r="S89" s="226">
        <v>50000</v>
      </c>
      <c r="T89" s="224">
        <v>1930000</v>
      </c>
      <c r="V89" s="190">
        <v>2550000</v>
      </c>
      <c r="W89" s="226">
        <v>100000</v>
      </c>
      <c r="X89" s="224">
        <v>2450000</v>
      </c>
    </row>
    <row r="90" spans="1:24" s="304" customFormat="1" x14ac:dyDescent="0.25">
      <c r="A90" s="297" t="s">
        <v>132</v>
      </c>
      <c r="B90" s="298"/>
      <c r="C90" s="297"/>
      <c r="D90" s="298"/>
      <c r="E90" s="307"/>
      <c r="F90" s="308"/>
      <c r="G90" s="309"/>
      <c r="H90" s="310"/>
      <c r="J90" s="298">
        <f>SUM(J84:J89)</f>
        <v>36837624.5</v>
      </c>
      <c r="K90" s="298">
        <f>SUM(K84:K89)</f>
        <v>6838591.2000000002</v>
      </c>
      <c r="L90" s="298">
        <f>SUM(L84:L89)</f>
        <v>29998933.300000001</v>
      </c>
      <c r="N90" s="302">
        <f>SUM(N84:N89)</f>
        <v>33300</v>
      </c>
      <c r="O90" s="311">
        <f>SUM(O84:O89)</f>
        <v>3900</v>
      </c>
      <c r="P90" s="302">
        <f>SUM(P84:P89)</f>
        <v>29400</v>
      </c>
      <c r="R90" s="302">
        <f>SUM(R84:R89)</f>
        <v>40100000</v>
      </c>
      <c r="S90" s="311">
        <f>SUM(S84:S89)</f>
        <v>5000000</v>
      </c>
      <c r="T90" s="302">
        <f>SUM(T84:T89)</f>
        <v>35100000</v>
      </c>
      <c r="V90" s="302">
        <f>SUM(V84:V89)</f>
        <v>41800000</v>
      </c>
      <c r="W90" s="311">
        <f>SUM(W84:W89)</f>
        <v>5150000</v>
      </c>
      <c r="X90" s="302">
        <f>SUM(X84:X89)</f>
        <v>36650000</v>
      </c>
    </row>
    <row r="91" spans="1:24" s="177" customFormat="1" x14ac:dyDescent="0.25">
      <c r="A91" s="197" t="s">
        <v>119</v>
      </c>
      <c r="B91" s="264">
        <v>73708465.390000001</v>
      </c>
      <c r="C91" s="264">
        <v>3659240</v>
      </c>
      <c r="D91" s="264">
        <v>70049225.390000001</v>
      </c>
      <c r="E91" s="213"/>
      <c r="F91" s="265">
        <f>SUM(F92:F100)</f>
        <v>74413.8</v>
      </c>
      <c r="G91" s="272">
        <f>SUM(G92:G100)</f>
        <v>2560</v>
      </c>
      <c r="H91" s="273">
        <f>SUM(H92:H100)</f>
        <v>71853.8</v>
      </c>
      <c r="J91" s="216">
        <v>78702919.200000003</v>
      </c>
      <c r="K91" s="216">
        <v>6605429.2000000002</v>
      </c>
      <c r="L91" s="216">
        <v>72097490</v>
      </c>
      <c r="N91" s="232">
        <v>75300</v>
      </c>
      <c r="O91" s="232">
        <v>2800</v>
      </c>
      <c r="P91" s="232">
        <v>72500</v>
      </c>
      <c r="R91" s="232">
        <v>86100000</v>
      </c>
      <c r="S91" s="232">
        <v>4385000</v>
      </c>
      <c r="T91" s="232">
        <v>81715000</v>
      </c>
      <c r="V91" s="232">
        <v>87300000</v>
      </c>
      <c r="W91" s="232">
        <v>4430000</v>
      </c>
      <c r="X91" s="232">
        <v>82870000</v>
      </c>
    </row>
    <row r="92" spans="1:24" x14ac:dyDescent="0.25">
      <c r="A92" s="193" t="s">
        <v>10</v>
      </c>
      <c r="B92" s="204">
        <v>4893917.78</v>
      </c>
      <c r="C92" s="227">
        <v>136601.28</v>
      </c>
      <c r="D92" s="227">
        <v>4757316.5</v>
      </c>
      <c r="E92" s="167"/>
      <c r="F92" s="274">
        <f t="shared" ref="F92:F100" si="7">+G92+H92</f>
        <v>4343.8</v>
      </c>
      <c r="G92" s="275">
        <f t="shared" ref="G92:H100" si="8">+G14+G40+G66</f>
        <v>100</v>
      </c>
      <c r="H92" s="276">
        <f t="shared" si="8"/>
        <v>4243.8</v>
      </c>
      <c r="J92" s="204">
        <v>6201309.7999999998</v>
      </c>
      <c r="K92" s="227">
        <v>390607.6</v>
      </c>
      <c r="L92" s="227">
        <v>5810702.2000000002</v>
      </c>
      <c r="N92" s="190">
        <v>4050</v>
      </c>
      <c r="O92" s="193">
        <v>50</v>
      </c>
      <c r="P92" s="190">
        <v>4000</v>
      </c>
      <c r="R92" s="190">
        <v>5580000</v>
      </c>
      <c r="S92" s="224">
        <v>100000</v>
      </c>
      <c r="T92" s="224">
        <v>5480000</v>
      </c>
      <c r="V92" s="190">
        <v>5600000</v>
      </c>
      <c r="W92" s="224">
        <v>100000</v>
      </c>
      <c r="X92" s="224">
        <v>5500000</v>
      </c>
    </row>
    <row r="93" spans="1:24" x14ac:dyDescent="0.25">
      <c r="A93" s="193" t="s">
        <v>12</v>
      </c>
      <c r="B93" s="204">
        <v>9124184.3399999999</v>
      </c>
      <c r="C93" s="227">
        <v>322130.24</v>
      </c>
      <c r="D93" s="227">
        <v>8802054.0999999996</v>
      </c>
      <c r="E93" s="167"/>
      <c r="F93" s="274">
        <f t="shared" si="7"/>
        <v>8900</v>
      </c>
      <c r="G93" s="275">
        <f t="shared" si="8"/>
        <v>1100</v>
      </c>
      <c r="H93" s="276">
        <f t="shared" si="8"/>
        <v>7800</v>
      </c>
      <c r="J93" s="204">
        <v>9018301.6999999993</v>
      </c>
      <c r="K93" s="227">
        <v>1013910.6</v>
      </c>
      <c r="L93" s="227">
        <v>8004391.0999999996</v>
      </c>
      <c r="N93" s="190">
        <v>8900</v>
      </c>
      <c r="O93" s="192">
        <v>1100</v>
      </c>
      <c r="P93" s="190">
        <v>7800</v>
      </c>
      <c r="R93" s="190">
        <v>9310000</v>
      </c>
      <c r="S93" s="226">
        <v>850000</v>
      </c>
      <c r="T93" s="224">
        <v>8460000</v>
      </c>
      <c r="V93" s="190">
        <v>10000000</v>
      </c>
      <c r="W93" s="226">
        <v>300000</v>
      </c>
      <c r="X93" s="224">
        <v>9700000</v>
      </c>
    </row>
    <row r="94" spans="1:24" x14ac:dyDescent="0.25">
      <c r="A94" s="193" t="s">
        <v>14</v>
      </c>
      <c r="B94" s="204">
        <v>3613070.92</v>
      </c>
      <c r="C94" s="228">
        <v>0</v>
      </c>
      <c r="D94" s="227">
        <v>3613070.92</v>
      </c>
      <c r="E94" s="167"/>
      <c r="F94" s="274">
        <f t="shared" si="7"/>
        <v>3320</v>
      </c>
      <c r="G94" s="275">
        <f t="shared" si="8"/>
        <v>30</v>
      </c>
      <c r="H94" s="276">
        <f t="shared" si="8"/>
        <v>3290</v>
      </c>
      <c r="J94" s="204">
        <v>3897406</v>
      </c>
      <c r="K94" s="228">
        <v>307098.8</v>
      </c>
      <c r="L94" s="227">
        <v>3590307.2</v>
      </c>
      <c r="N94" s="190">
        <v>3800</v>
      </c>
      <c r="O94" s="194">
        <v>0</v>
      </c>
      <c r="P94" s="190">
        <v>3800</v>
      </c>
      <c r="R94" s="190">
        <v>3940000</v>
      </c>
      <c r="S94" s="228">
        <v>0</v>
      </c>
      <c r="T94" s="224">
        <v>3940000</v>
      </c>
      <c r="V94" s="190">
        <v>4390000</v>
      </c>
      <c r="W94" s="228">
        <v>0</v>
      </c>
      <c r="X94" s="224">
        <v>4390000</v>
      </c>
    </row>
    <row r="95" spans="1:24" x14ac:dyDescent="0.25">
      <c r="A95" s="193" t="s">
        <v>16</v>
      </c>
      <c r="B95" s="204">
        <v>8218157.75</v>
      </c>
      <c r="C95" s="227">
        <v>48560</v>
      </c>
      <c r="D95" s="227">
        <v>8169597.75</v>
      </c>
      <c r="E95" s="167"/>
      <c r="F95" s="274">
        <f t="shared" si="7"/>
        <v>9940</v>
      </c>
      <c r="G95" s="275">
        <f t="shared" si="8"/>
        <v>40</v>
      </c>
      <c r="H95" s="276">
        <f t="shared" si="8"/>
        <v>9900</v>
      </c>
      <c r="J95" s="204">
        <v>9036659.1999999993</v>
      </c>
      <c r="K95" s="227">
        <v>511799.4</v>
      </c>
      <c r="L95" s="227">
        <v>8524859.8000000007</v>
      </c>
      <c r="N95" s="190">
        <v>9060</v>
      </c>
      <c r="O95" s="194">
        <v>60</v>
      </c>
      <c r="P95" s="190">
        <v>9000</v>
      </c>
      <c r="R95" s="190">
        <v>9330000</v>
      </c>
      <c r="S95" s="224">
        <v>50000</v>
      </c>
      <c r="T95" s="224">
        <v>9280000</v>
      </c>
      <c r="V95" s="190">
        <v>9380000</v>
      </c>
      <c r="W95" s="224">
        <v>100000</v>
      </c>
      <c r="X95" s="224">
        <v>9280000</v>
      </c>
    </row>
    <row r="96" spans="1:24" x14ac:dyDescent="0.25">
      <c r="A96" s="193" t="s">
        <v>18</v>
      </c>
      <c r="B96" s="204">
        <v>26206738</v>
      </c>
      <c r="C96" s="227">
        <v>1107661.8899999999</v>
      </c>
      <c r="D96" s="227">
        <v>25099076.109999999</v>
      </c>
      <c r="E96" s="167"/>
      <c r="F96" s="274">
        <f t="shared" si="7"/>
        <v>28600</v>
      </c>
      <c r="G96" s="275">
        <f t="shared" si="8"/>
        <v>980</v>
      </c>
      <c r="H96" s="276">
        <f t="shared" si="8"/>
        <v>27620</v>
      </c>
      <c r="J96" s="204">
        <v>26824652</v>
      </c>
      <c r="K96" s="227">
        <v>1029731.8</v>
      </c>
      <c r="L96" s="227">
        <v>25794920.199999999</v>
      </c>
      <c r="N96" s="190">
        <v>29700</v>
      </c>
      <c r="O96" s="194">
        <v>800</v>
      </c>
      <c r="P96" s="190">
        <v>28970</v>
      </c>
      <c r="R96" s="190">
        <v>31590000</v>
      </c>
      <c r="S96" s="226">
        <v>1160000</v>
      </c>
      <c r="T96" s="224">
        <v>30430000</v>
      </c>
      <c r="V96" s="190">
        <v>32960000</v>
      </c>
      <c r="W96" s="226">
        <v>1200000</v>
      </c>
      <c r="X96" s="224">
        <v>31760000</v>
      </c>
    </row>
    <row r="97" spans="1:24" x14ac:dyDescent="0.25">
      <c r="A97" s="193" t="s">
        <v>23</v>
      </c>
      <c r="B97" s="204">
        <v>8168023</v>
      </c>
      <c r="C97" s="227">
        <v>231819.95</v>
      </c>
      <c r="D97" s="227">
        <v>7936203.0499999998</v>
      </c>
      <c r="E97" s="167"/>
      <c r="F97" s="274">
        <f t="shared" si="7"/>
        <v>8980</v>
      </c>
      <c r="G97" s="275">
        <f t="shared" si="8"/>
        <v>200</v>
      </c>
      <c r="H97" s="276">
        <f t="shared" si="8"/>
        <v>8780</v>
      </c>
      <c r="J97" s="204">
        <v>8271927</v>
      </c>
      <c r="K97" s="227">
        <v>327140.7</v>
      </c>
      <c r="L97" s="227">
        <v>7944786.2999999998</v>
      </c>
      <c r="N97" s="190">
        <v>9160</v>
      </c>
      <c r="O97" s="194">
        <v>250</v>
      </c>
      <c r="P97" s="190">
        <v>8910</v>
      </c>
      <c r="R97" s="190">
        <v>9890000</v>
      </c>
      <c r="S97" s="226">
        <v>295000</v>
      </c>
      <c r="T97" s="224">
        <v>9595000</v>
      </c>
      <c r="V97" s="190">
        <v>10430000</v>
      </c>
      <c r="W97" s="226">
        <v>300000</v>
      </c>
      <c r="X97" s="224">
        <v>10130000</v>
      </c>
    </row>
    <row r="98" spans="1:24" x14ac:dyDescent="0.25">
      <c r="A98" s="193" t="s">
        <v>25</v>
      </c>
      <c r="B98" s="204">
        <v>35919</v>
      </c>
      <c r="C98" s="225">
        <v>0</v>
      </c>
      <c r="D98" s="227">
        <v>35919</v>
      </c>
      <c r="F98" s="274">
        <f t="shared" si="7"/>
        <v>60</v>
      </c>
      <c r="G98" s="275">
        <f t="shared" si="8"/>
        <v>0</v>
      </c>
      <c r="H98" s="276">
        <f t="shared" si="8"/>
        <v>60</v>
      </c>
      <c r="J98" s="204">
        <v>19822.7</v>
      </c>
      <c r="K98" s="225">
        <v>0</v>
      </c>
      <c r="L98" s="227">
        <v>19822.7</v>
      </c>
      <c r="N98" s="193">
        <v>60</v>
      </c>
      <c r="O98" s="194">
        <v>0</v>
      </c>
      <c r="P98" s="193">
        <v>60</v>
      </c>
      <c r="R98" s="190">
        <v>60000</v>
      </c>
      <c r="S98" s="260">
        <v>0</v>
      </c>
      <c r="T98" s="224">
        <v>60000</v>
      </c>
      <c r="V98" s="190">
        <v>50000</v>
      </c>
      <c r="W98" s="260">
        <v>0</v>
      </c>
      <c r="X98" s="224">
        <v>50000</v>
      </c>
    </row>
    <row r="99" spans="1:24" x14ac:dyDescent="0.25">
      <c r="A99" s="193" t="s">
        <v>27</v>
      </c>
      <c r="B99" s="204">
        <v>8330984.8600000003</v>
      </c>
      <c r="C99" s="238">
        <v>613453</v>
      </c>
      <c r="D99" s="227">
        <v>7717531.8600000003</v>
      </c>
      <c r="E99" s="167"/>
      <c r="F99" s="274">
        <f t="shared" si="7"/>
        <v>7210</v>
      </c>
      <c r="G99" s="275">
        <f t="shared" si="8"/>
        <v>10</v>
      </c>
      <c r="H99" s="276">
        <f t="shared" si="8"/>
        <v>7200</v>
      </c>
      <c r="J99" s="204">
        <v>8955556.3000000007</v>
      </c>
      <c r="K99" s="238">
        <v>937453</v>
      </c>
      <c r="L99" s="227">
        <v>8018103.2999999998</v>
      </c>
      <c r="N99" s="190">
        <v>7640</v>
      </c>
      <c r="O99" s="194">
        <v>440</v>
      </c>
      <c r="P99" s="190">
        <v>7200</v>
      </c>
      <c r="R99" s="190">
        <v>10550000</v>
      </c>
      <c r="S99" s="261">
        <v>0</v>
      </c>
      <c r="T99" s="262">
        <v>10550000</v>
      </c>
      <c r="V99" s="190">
        <v>10760000</v>
      </c>
      <c r="W99" s="321">
        <v>1100000</v>
      </c>
      <c r="X99" s="262">
        <v>9660000</v>
      </c>
    </row>
    <row r="100" spans="1:24" x14ac:dyDescent="0.25">
      <c r="A100" s="193" t="s">
        <v>29</v>
      </c>
      <c r="B100" s="204">
        <v>5117469.74</v>
      </c>
      <c r="C100" s="238">
        <v>1199013.6399999999</v>
      </c>
      <c r="D100" s="227">
        <v>3918456.1</v>
      </c>
      <c r="E100" s="167"/>
      <c r="F100" s="274">
        <f t="shared" si="7"/>
        <v>3060</v>
      </c>
      <c r="G100" s="275">
        <f t="shared" si="8"/>
        <v>100</v>
      </c>
      <c r="H100" s="276">
        <f t="shared" si="8"/>
        <v>2960</v>
      </c>
      <c r="J100" s="204">
        <v>6477284.5</v>
      </c>
      <c r="K100" s="238">
        <v>2087687.2</v>
      </c>
      <c r="L100" s="227">
        <v>4389597.3</v>
      </c>
      <c r="N100" s="190">
        <v>2860</v>
      </c>
      <c r="O100" s="194">
        <v>100</v>
      </c>
      <c r="P100" s="190">
        <v>2760</v>
      </c>
      <c r="R100" s="190">
        <v>5850000</v>
      </c>
      <c r="S100" s="226">
        <v>1930000</v>
      </c>
      <c r="T100" s="224">
        <v>3920000</v>
      </c>
      <c r="V100" s="190">
        <v>3730000</v>
      </c>
      <c r="W100" s="226">
        <v>1330000</v>
      </c>
      <c r="X100" s="224">
        <v>2400000</v>
      </c>
    </row>
    <row r="101" spans="1:24" x14ac:dyDescent="0.25">
      <c r="A101" s="193" t="s">
        <v>128</v>
      </c>
      <c r="B101" s="205">
        <v>0</v>
      </c>
      <c r="C101" s="225">
        <v>0</v>
      </c>
      <c r="D101" s="228">
        <v>0</v>
      </c>
      <c r="F101" s="274"/>
      <c r="G101" s="275">
        <f>+G23+G49+G75</f>
        <v>0</v>
      </c>
      <c r="H101" s="276"/>
      <c r="J101" s="205">
        <v>0</v>
      </c>
      <c r="K101" s="225">
        <v>0</v>
      </c>
      <c r="L101" s="228">
        <v>0</v>
      </c>
      <c r="N101" s="193"/>
      <c r="O101" s="194">
        <v>0</v>
      </c>
      <c r="P101" s="193"/>
      <c r="R101" s="193">
        <v>0</v>
      </c>
      <c r="S101" s="225">
        <v>0</v>
      </c>
      <c r="T101" s="228">
        <v>0</v>
      </c>
      <c r="V101" s="193">
        <v>0</v>
      </c>
      <c r="W101" s="225">
        <v>0</v>
      </c>
      <c r="X101" s="228">
        <v>0</v>
      </c>
    </row>
    <row r="102" spans="1:24" s="304" customFormat="1" x14ac:dyDescent="0.25">
      <c r="A102" s="297" t="s">
        <v>132</v>
      </c>
      <c r="B102" s="297"/>
      <c r="C102" s="303"/>
      <c r="D102" s="297"/>
      <c r="F102" s="313"/>
      <c r="G102" s="318"/>
      <c r="H102" s="319"/>
      <c r="J102" s="298">
        <f>SUM(J92:J101)</f>
        <v>78702919.200000003</v>
      </c>
      <c r="K102" s="320">
        <f>SUM(K92:K101)</f>
        <v>6605429.1000000006</v>
      </c>
      <c r="L102" s="298">
        <f>SUM(L92:L101)</f>
        <v>72097490.099999994</v>
      </c>
      <c r="N102" s="302">
        <f>SUM(N92:N101)</f>
        <v>75230</v>
      </c>
      <c r="O102" s="303">
        <f>SUM(O92:O101)</f>
        <v>2800</v>
      </c>
      <c r="P102" s="302">
        <f>SUM(P92:P101)</f>
        <v>72500</v>
      </c>
      <c r="R102" s="302">
        <f>SUM(R92:R101)</f>
        <v>86100000</v>
      </c>
      <c r="S102" s="311">
        <f>SUM(S92:S101)</f>
        <v>4385000</v>
      </c>
      <c r="T102" s="302">
        <f>SUM(T92:T101)</f>
        <v>81715000</v>
      </c>
      <c r="V102" s="302">
        <f>SUM(V92:V101)</f>
        <v>87300000</v>
      </c>
      <c r="W102" s="311">
        <f>SUM(W92:W101)</f>
        <v>4430000</v>
      </c>
      <c r="X102" s="302">
        <f>SUM(X92:X101)</f>
        <v>82870000</v>
      </c>
    </row>
    <row r="103" spans="1:24" s="177" customFormat="1" x14ac:dyDescent="0.25">
      <c r="A103" s="197" t="s">
        <v>130</v>
      </c>
      <c r="B103" s="216">
        <v>-39250617.710000001</v>
      </c>
      <c r="C103" s="239">
        <v>1031642.51</v>
      </c>
      <c r="D103" s="216">
        <v>-40282260.219999999</v>
      </c>
      <c r="E103" s="213"/>
      <c r="F103" s="265">
        <f>F83-F91</f>
        <v>-43013.8</v>
      </c>
      <c r="G103" s="266">
        <f>G83-G91</f>
        <v>740</v>
      </c>
      <c r="H103" s="267">
        <f>H83-H91</f>
        <v>-43753.8</v>
      </c>
      <c r="J103" s="216">
        <v>-41865294.700000003</v>
      </c>
      <c r="K103" s="239">
        <v>233262</v>
      </c>
      <c r="L103" s="216">
        <v>-42098556.700000003</v>
      </c>
      <c r="N103" s="232">
        <v>-42000</v>
      </c>
      <c r="O103" s="245">
        <v>1100</v>
      </c>
      <c r="P103" s="232">
        <v>-43100</v>
      </c>
      <c r="R103" s="232">
        <v>-46000000</v>
      </c>
      <c r="S103" s="240">
        <v>615000</v>
      </c>
      <c r="T103" s="232">
        <v>-46615000</v>
      </c>
      <c r="V103" s="232">
        <v>-45500000</v>
      </c>
      <c r="W103" s="240">
        <v>720000</v>
      </c>
      <c r="X103" s="232">
        <v>-46220000</v>
      </c>
    </row>
    <row r="104" spans="1:24" x14ac:dyDescent="0.25">
      <c r="A104" s="193" t="s">
        <v>122</v>
      </c>
      <c r="B104" s="204">
        <v>43013800</v>
      </c>
      <c r="C104" s="225">
        <v>0</v>
      </c>
      <c r="D104" s="227">
        <v>43013800</v>
      </c>
      <c r="E104" s="167"/>
      <c r="F104" s="277">
        <f>+G104+H104</f>
        <v>43014</v>
      </c>
      <c r="G104" s="278">
        <f>+G26+G52+G78</f>
        <v>0</v>
      </c>
      <c r="H104" s="279">
        <f>+H26+H52+H78</f>
        <v>43014</v>
      </c>
      <c r="J104" s="204">
        <v>42000000</v>
      </c>
      <c r="K104" s="225">
        <v>0</v>
      </c>
      <c r="L104" s="227">
        <v>42000000</v>
      </c>
      <c r="N104" s="224">
        <v>42000</v>
      </c>
      <c r="O104" s="225">
        <v>0</v>
      </c>
      <c r="P104" s="224">
        <v>42000</v>
      </c>
      <c r="R104" s="224">
        <v>46000000</v>
      </c>
      <c r="S104" s="225">
        <v>0</v>
      </c>
      <c r="T104" s="224">
        <v>46000000</v>
      </c>
      <c r="V104" s="224">
        <v>45500000</v>
      </c>
      <c r="W104" s="225">
        <v>0</v>
      </c>
      <c r="X104" s="224">
        <v>45500000</v>
      </c>
    </row>
    <row r="105" spans="1:24" s="177" customFormat="1" ht="15.75" thickBot="1" x14ac:dyDescent="0.3">
      <c r="A105" s="199" t="s">
        <v>123</v>
      </c>
      <c r="B105" s="255">
        <v>3763182.29</v>
      </c>
      <c r="C105" s="219">
        <v>1031642.51</v>
      </c>
      <c r="D105" s="220">
        <v>2731539.78</v>
      </c>
      <c r="E105" s="213"/>
      <c r="F105" s="280">
        <f>F83-F91+F104</f>
        <v>0.19999999999708962</v>
      </c>
      <c r="G105" s="281">
        <f>G83-G91</f>
        <v>740</v>
      </c>
      <c r="H105" s="293">
        <f>H83+H104-H91</f>
        <v>-739.80000000000291</v>
      </c>
      <c r="J105" s="255">
        <v>134705.29999999999</v>
      </c>
      <c r="K105" s="219">
        <v>233262.1</v>
      </c>
      <c r="L105" s="220">
        <v>-98556.7</v>
      </c>
      <c r="N105" s="251">
        <v>0</v>
      </c>
      <c r="O105" s="252">
        <v>1100</v>
      </c>
      <c r="P105" s="253">
        <v>-1100</v>
      </c>
      <c r="R105" s="251">
        <v>0</v>
      </c>
      <c r="S105" s="259">
        <v>615000</v>
      </c>
      <c r="T105" s="254">
        <v>-615000</v>
      </c>
      <c r="V105" s="251">
        <v>0</v>
      </c>
      <c r="W105" s="259">
        <v>720000</v>
      </c>
      <c r="X105" s="254">
        <v>-720000</v>
      </c>
    </row>
    <row r="107" spans="1:24" x14ac:dyDescent="0.25">
      <c r="T107" s="168"/>
    </row>
    <row r="108" spans="1:24" x14ac:dyDescent="0.25">
      <c r="A108" t="s">
        <v>155</v>
      </c>
    </row>
    <row r="109" spans="1:24" x14ac:dyDescent="0.25">
      <c r="A109" t="s">
        <v>149</v>
      </c>
    </row>
  </sheetData>
  <pageMargins left="0.70866141732283472" right="0.70866141732283472" top="0.78740157480314965" bottom="0.78740157480314965" header="0.31496062992125984" footer="0.31496062992125984"/>
  <pageSetup paperSize="8" scale="7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sqref="A1:XFD1"/>
    </sheetView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NR 2022</vt:lpstr>
      <vt:lpstr>střediska</vt:lpstr>
      <vt:lpstr>List2</vt:lpstr>
      <vt:lpstr>'NR 2022'!Oblast_tisku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2021-09-23T17:24:47Z</cp:lastPrinted>
  <dcterms:created xsi:type="dcterms:W3CDTF">2017-02-23T12:10:09Z</dcterms:created>
  <dcterms:modified xsi:type="dcterms:W3CDTF">2021-10-27T13:26:38Z</dcterms:modified>
</cp:coreProperties>
</file>